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olbajenroh/Downloads/"/>
    </mc:Choice>
  </mc:AlternateContent>
  <xr:revisionPtr revIDLastSave="0" documentId="13_ncr:1_{016C6191-1E76-BF4F-A4A4-61A381A2644E}" xr6:coauthVersionLast="36" xr6:coauthVersionMax="36" xr10:uidLastSave="{00000000-0000-0000-0000-000000000000}"/>
  <bookViews>
    <workbookView xWindow="80" yWindow="460" windowWidth="28580" windowHeight="17400" tabRatio="500" xr2:uid="{00000000-000D-0000-FFFF-FFFF00000000}"/>
  </bookViews>
  <sheets>
    <sheet name="Summary" sheetId="8" r:id="rId1"/>
  </sheets>
  <definedNames>
    <definedName name="_xlnm.Print_Area" localSheetId="0">Summary!$A$1:$N$36</definedName>
  </definedName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35" i="8" l="1"/>
  <c r="G36" i="8" s="1"/>
  <c r="I34" i="8"/>
  <c r="I31" i="8"/>
  <c r="H30" i="8"/>
  <c r="D23" i="8"/>
  <c r="D22" i="8"/>
  <c r="K21" i="8"/>
  <c r="E21" i="8"/>
  <c r="D21" i="8"/>
  <c r="L20" i="8"/>
  <c r="M20" i="8" s="1"/>
  <c r="N20" i="8" s="1"/>
  <c r="F20" i="8"/>
  <c r="K19" i="8"/>
  <c r="L18" i="8"/>
  <c r="M18" i="8" s="1"/>
  <c r="N18" i="8" s="1"/>
  <c r="F18" i="8"/>
  <c r="L17" i="8"/>
  <c r="M17" i="8" s="1"/>
  <c r="N17" i="8" s="1"/>
  <c r="F17" i="8"/>
  <c r="E19" i="8" s="1"/>
  <c r="L19" i="8" s="1"/>
  <c r="L16" i="8"/>
  <c r="M16" i="8" s="1"/>
  <c r="N16" i="8" s="1"/>
  <c r="F16" i="8"/>
  <c r="L15" i="8"/>
  <c r="M15" i="8" s="1"/>
  <c r="N15" i="8" s="1"/>
  <c r="F15" i="8"/>
  <c r="K14" i="8"/>
  <c r="L13" i="8"/>
  <c r="M13" i="8" s="1"/>
  <c r="N13" i="8" s="1"/>
  <c r="F13" i="8"/>
  <c r="E14" i="8" s="1"/>
  <c r="L12" i="8"/>
  <c r="M12" i="8" s="1"/>
  <c r="N12" i="8" s="1"/>
  <c r="F12" i="8"/>
  <c r="L11" i="8"/>
  <c r="M11" i="8" s="1"/>
  <c r="N11" i="8" s="1"/>
  <c r="F11" i="8"/>
  <c r="L10" i="8"/>
  <c r="M10" i="8" s="1"/>
  <c r="N10" i="8" s="1"/>
  <c r="F10" i="8"/>
  <c r="L9" i="8"/>
  <c r="M9" i="8" s="1"/>
  <c r="N9" i="8" s="1"/>
  <c r="F9" i="8"/>
  <c r="L8" i="8"/>
  <c r="F8" i="8"/>
  <c r="L7" i="8"/>
  <c r="M7" i="8" s="1"/>
  <c r="N7" i="8" s="1"/>
  <c r="F7" i="8"/>
  <c r="L6" i="8"/>
  <c r="M6" i="8" s="1"/>
  <c r="N6" i="8" s="1"/>
  <c r="F6" i="8"/>
  <c r="L5" i="8"/>
  <c r="M5" i="8" s="1"/>
  <c r="N5" i="8" s="1"/>
  <c r="F5" i="8"/>
  <c r="L4" i="8"/>
  <c r="K4" i="8"/>
  <c r="F4" i="8"/>
  <c r="K22" i="8" l="1"/>
  <c r="G32" i="8"/>
  <c r="L21" i="8"/>
  <c r="M21" i="8" s="1"/>
  <c r="N21" i="8" s="1"/>
  <c r="F21" i="8"/>
  <c r="M4" i="8"/>
  <c r="N4" i="8" s="1"/>
  <c r="E23" i="8"/>
  <c r="F23" i="8" s="1"/>
  <c r="E22" i="8"/>
  <c r="F22" i="8" s="1"/>
  <c r="L14" i="8"/>
  <c r="L22" i="8" l="1"/>
  <c r="M22" i="8" s="1"/>
  <c r="N22" i="8" s="1"/>
</calcChain>
</file>

<file path=xl/sharedStrings.xml><?xml version="1.0" encoding="utf-8"?>
<sst xmlns="http://schemas.openxmlformats.org/spreadsheetml/2006/main" count="82" uniqueCount="55">
  <si>
    <t>Type</t>
  </si>
  <si>
    <t>HS</t>
  </si>
  <si>
    <t>Wilson</t>
  </si>
  <si>
    <t>MS</t>
  </si>
  <si>
    <t>Feeder to</t>
  </si>
  <si>
    <t>EC</t>
  </si>
  <si>
    <t>Deal MS (6-8)</t>
  </si>
  <si>
    <t>Hardy MS (6-8)</t>
  </si>
  <si>
    <t>ES</t>
  </si>
  <si>
    <r>
      <t>Oyster</t>
    </r>
    <r>
      <rPr>
        <sz val="12"/>
        <color theme="1"/>
        <rFont val="ＭＳ 明朝"/>
      </rPr>
      <t>‐</t>
    </r>
    <r>
      <rPr>
        <sz val="12"/>
        <color theme="1"/>
        <rFont val="Cambria"/>
      </rPr>
      <t>Adams Bilingual School</t>
    </r>
  </si>
  <si>
    <t>School Name</t>
  </si>
  <si>
    <t>Bancroft ES</t>
  </si>
  <si>
    <t>Eaton ES</t>
  </si>
  <si>
    <t>Hearst ES</t>
  </si>
  <si>
    <t>Hyde‐Addison ES</t>
  </si>
  <si>
    <t>Janney ES</t>
  </si>
  <si>
    <t>Key ES</t>
  </si>
  <si>
    <t>Lafayette ES</t>
  </si>
  <si>
    <t>Mann ES</t>
  </si>
  <si>
    <t>Murch ES</t>
  </si>
  <si>
    <t>Shepherd ES</t>
  </si>
  <si>
    <t>Stoddert ES</t>
  </si>
  <si>
    <t>Deal MS</t>
  </si>
  <si>
    <t>Hardy MS</t>
  </si>
  <si>
    <t>Woodrow Wilson HS</t>
  </si>
  <si>
    <t>SY19-20 Enrollment</t>
  </si>
  <si>
    <t>SY19-20 OOB</t>
  </si>
  <si>
    <t>SY19-20 % OOB</t>
  </si>
  <si>
    <t>Feeder shed (all)</t>
  </si>
  <si>
    <t>Feeder shed (MS)</t>
  </si>
  <si>
    <t>Feeder shed (ES)</t>
  </si>
  <si>
    <t>Oyster-Adams EC (ES)</t>
  </si>
  <si>
    <t>Oyster-Adams EC (MS)</t>
  </si>
  <si>
    <t>SY18-19 5th</t>
  </si>
  <si>
    <t>SY19-20 6th</t>
  </si>
  <si>
    <t>Deal Feeder shed (5th grade SY18-19)</t>
  </si>
  <si>
    <t>Deal MS enrollment 6th SY19-20</t>
  </si>
  <si>
    <t>SY19-20 8th</t>
  </si>
  <si>
    <t>SY17-18 6th</t>
  </si>
  <si>
    <t>MS Feeder shed (6th grade SY17-18)</t>
  </si>
  <si>
    <t>MS enrollment 8th SY19-20</t>
  </si>
  <si>
    <t>Sources</t>
  </si>
  <si>
    <t>Capacity</t>
  </si>
  <si>
    <t>In-Bound Utilization</t>
  </si>
  <si>
    <t xml:space="preserve">i) Deal ES Feeder SY18-19 5th Grade to Deal SY19-20 6th Grade </t>
  </si>
  <si>
    <t>ii) Two Year MS Feeder Change: SY17-18 to SY19-20</t>
  </si>
  <si>
    <t>OSSE SY19-20 Audited Enrollment; DCPS Reported SY19-20 OOB (to Council); MFP (2018)</t>
  </si>
  <si>
    <t>Examples of Wilson Feeder MS Schools Adding Out-of-Bounds Students</t>
  </si>
  <si>
    <t>Note (red): Schools under-utilized by in-bounds students</t>
  </si>
  <si>
    <t>Note (gray): Estimate or unknown: DCPS did not report OOB at the grade level, configuration of Oyster-Adams not reported, capacity of Hyde-Addison not identified</t>
  </si>
  <si>
    <t>Wilson Feeder Shed Enrollment and Utilization (Draft)</t>
  </si>
  <si>
    <t>unk</t>
  </si>
  <si>
    <t>Observation: Students added into Wilson MS Feeders between 6th and 8th (unclear how)</t>
  </si>
  <si>
    <t>Observation: Additional students imported into Deal outside feeders-how since "no lottery seats"?</t>
  </si>
  <si>
    <t>In-Bound Enrollment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</si>
</sst>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mbria"/>
    </font>
    <font>
      <sz val="12"/>
      <color theme="1"/>
      <name val="ＭＳ 明朝"/>
    </font>
    <font>
      <b/>
      <sz val="12"/>
      <color theme="1"/>
      <name val="Calibri"/>
      <family val="2"/>
      <scheme val="minor"/>
    </font>
    <font>
      <b/>
      <sz val="14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80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9" fontId="0" fillId="0" borderId="0" xfId="1" applyFont="1"/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/>
    <xf numFmtId="9" fontId="0" fillId="0" borderId="0" xfId="1" applyFont="1" applyFill="1"/>
    <xf numFmtId="0" fontId="0" fillId="0" borderId="0" xfId="0" applyFill="1"/>
    <xf numFmtId="0" fontId="6" fillId="0" borderId="0" xfId="0" applyFont="1" applyFill="1"/>
    <xf numFmtId="0" fontId="0" fillId="0" borderId="0" xfId="0" applyAlignment="1">
      <alignment horizont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7" fillId="0" borderId="0" xfId="0" applyFont="1"/>
    <xf numFmtId="0" fontId="6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4" fillId="3" borderId="0" xfId="0" applyFont="1" applyFill="1" applyAlignment="1">
      <alignment vertical="center" wrapText="1"/>
    </xf>
    <xf numFmtId="0" fontId="0" fillId="3" borderId="0" xfId="0" applyFill="1" applyAlignment="1">
      <alignment horizontal="left" indent="1"/>
    </xf>
    <xf numFmtId="0" fontId="0" fillId="3" borderId="0" xfId="0" applyFill="1"/>
    <xf numFmtId="9" fontId="0" fillId="3" borderId="0" xfId="1" applyFont="1" applyFill="1"/>
    <xf numFmtId="0" fontId="0" fillId="3" borderId="0" xfId="0" applyFill="1" applyAlignment="1">
      <alignment horizontal="right"/>
    </xf>
    <xf numFmtId="0" fontId="0" fillId="0" borderId="0" xfId="0" applyAlignment="1">
      <alignment horizontal="left" indent="1"/>
    </xf>
    <xf numFmtId="0" fontId="0" fillId="0" borderId="0" xfId="0" applyFont="1" applyFill="1" applyAlignment="1">
      <alignment horizontal="left" indent="1"/>
    </xf>
    <xf numFmtId="0" fontId="0" fillId="0" borderId="0" xfId="0" applyFill="1" applyAlignment="1">
      <alignment horizontal="left" indent="1"/>
    </xf>
    <xf numFmtId="0" fontId="0" fillId="0" borderId="0" xfId="0" applyFill="1" applyAlignment="1">
      <alignment horizontal="center"/>
    </xf>
  </cellXfs>
  <cellStyles count="280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8A702-A754-A444-AF2B-FADC2DF85AFB}">
  <sheetPr>
    <pageSetUpPr fitToPage="1"/>
  </sheetPr>
  <dimension ref="A1:N36"/>
  <sheetViews>
    <sheetView tabSelected="1" zoomScale="110" zoomScaleNormal="110" workbookViewId="0">
      <selection activeCell="H12" sqref="H12"/>
    </sheetView>
  </sheetViews>
  <sheetFormatPr baseColWidth="10" defaultRowHeight="16"/>
  <cols>
    <col min="1" max="1" width="31.1640625" customWidth="1"/>
    <col min="2" max="2" width="6" customWidth="1"/>
    <col min="3" max="3" width="19.5" customWidth="1"/>
    <col min="5" max="5" width="8.6640625" customWidth="1"/>
    <col min="6" max="6" width="8.33203125" customWidth="1"/>
    <col min="7" max="11" width="8" customWidth="1"/>
    <col min="13" max="13" width="10" customWidth="1"/>
    <col min="14" max="14" width="9.33203125" style="8" customWidth="1"/>
  </cols>
  <sheetData>
    <row r="1" spans="1:14" ht="19">
      <c r="A1" s="11" t="s">
        <v>50</v>
      </c>
    </row>
    <row r="2" spans="1:14">
      <c r="A2" s="19" t="s">
        <v>41</v>
      </c>
      <c r="B2" t="s">
        <v>46</v>
      </c>
    </row>
    <row r="3" spans="1:14" s="3" customFormat="1" ht="51">
      <c r="A3" s="12" t="s">
        <v>10</v>
      </c>
      <c r="B3" s="12" t="s">
        <v>0</v>
      </c>
      <c r="C3" s="12" t="s">
        <v>4</v>
      </c>
      <c r="D3" s="12" t="s">
        <v>25</v>
      </c>
      <c r="E3" s="12" t="s">
        <v>26</v>
      </c>
      <c r="F3" s="12" t="s">
        <v>27</v>
      </c>
      <c r="G3" s="12" t="s">
        <v>33</v>
      </c>
      <c r="H3" s="12" t="s">
        <v>34</v>
      </c>
      <c r="I3" s="12" t="s">
        <v>38</v>
      </c>
      <c r="J3" s="12" t="s">
        <v>37</v>
      </c>
      <c r="K3" s="12" t="s">
        <v>42</v>
      </c>
      <c r="L3" s="12" t="s">
        <v>54</v>
      </c>
      <c r="M3" s="12" t="s">
        <v>43</v>
      </c>
      <c r="N3" s="12" t="s">
        <v>43</v>
      </c>
    </row>
    <row r="4" spans="1:14" ht="17">
      <c r="A4" s="9" t="s">
        <v>9</v>
      </c>
      <c r="B4" s="8" t="s">
        <v>5</v>
      </c>
      <c r="C4" t="s">
        <v>2</v>
      </c>
      <c r="D4">
        <v>731</v>
      </c>
      <c r="E4">
        <v>318</v>
      </c>
      <c r="F4" s="1">
        <f t="shared" ref="F4:F13" si="0">E4/D4</f>
        <v>0.43502051983584133</v>
      </c>
      <c r="K4">
        <f>375+348</f>
        <v>723</v>
      </c>
      <c r="L4">
        <f t="shared" ref="L4:L22" si="1">D4-E4</f>
        <v>413</v>
      </c>
      <c r="M4" s="1">
        <f>L4/K4</f>
        <v>0.57123098201936373</v>
      </c>
      <c r="N4" s="13" t="str">
        <f>IF(M4&lt;0.85,"Under","Utilized")</f>
        <v>Under</v>
      </c>
    </row>
    <row r="5" spans="1:14" ht="17">
      <c r="A5" s="9" t="s">
        <v>11</v>
      </c>
      <c r="B5" s="8" t="s">
        <v>8</v>
      </c>
      <c r="C5" t="s">
        <v>6</v>
      </c>
      <c r="D5">
        <v>616</v>
      </c>
      <c r="E5">
        <v>185</v>
      </c>
      <c r="F5" s="1">
        <f t="shared" si="0"/>
        <v>0.30032467532467533</v>
      </c>
      <c r="G5">
        <v>66</v>
      </c>
      <c r="K5">
        <v>786</v>
      </c>
      <c r="L5">
        <f t="shared" si="1"/>
        <v>431</v>
      </c>
      <c r="M5" s="1">
        <f t="shared" ref="M5:M22" si="2">L5/K5</f>
        <v>0.54834605597964381</v>
      </c>
      <c r="N5" s="13" t="str">
        <f t="shared" ref="N5:N22" si="3">IF(M5&lt;0.85,"Under","Utilized")</f>
        <v>Under</v>
      </c>
    </row>
    <row r="6" spans="1:14" ht="17">
      <c r="A6" s="9" t="s">
        <v>12</v>
      </c>
      <c r="B6" s="8" t="s">
        <v>8</v>
      </c>
      <c r="C6" t="s">
        <v>7</v>
      </c>
      <c r="D6">
        <v>467</v>
      </c>
      <c r="E6">
        <v>138</v>
      </c>
      <c r="F6" s="1">
        <f t="shared" si="0"/>
        <v>0.2955032119914347</v>
      </c>
      <c r="G6">
        <v>61</v>
      </c>
      <c r="K6">
        <v>451</v>
      </c>
      <c r="L6">
        <f t="shared" si="1"/>
        <v>329</v>
      </c>
      <c r="M6" s="1">
        <f t="shared" si="2"/>
        <v>0.729490022172949</v>
      </c>
      <c r="N6" s="13" t="str">
        <f t="shared" si="3"/>
        <v>Under</v>
      </c>
    </row>
    <row r="7" spans="1:14" ht="17">
      <c r="A7" s="9" t="s">
        <v>13</v>
      </c>
      <c r="B7" s="8" t="s">
        <v>8</v>
      </c>
      <c r="C7" t="s">
        <v>6</v>
      </c>
      <c r="D7">
        <v>340</v>
      </c>
      <c r="E7">
        <v>89</v>
      </c>
      <c r="F7" s="1">
        <f t="shared" si="0"/>
        <v>0.26176470588235295</v>
      </c>
      <c r="G7">
        <v>39</v>
      </c>
      <c r="K7">
        <v>344</v>
      </c>
      <c r="L7">
        <f t="shared" si="1"/>
        <v>251</v>
      </c>
      <c r="M7" s="1">
        <f t="shared" si="2"/>
        <v>0.72965116279069764</v>
      </c>
      <c r="N7" s="13" t="str">
        <f t="shared" si="3"/>
        <v>Under</v>
      </c>
    </row>
    <row r="8" spans="1:14" ht="17">
      <c r="A8" s="14" t="s">
        <v>14</v>
      </c>
      <c r="B8" s="8" t="s">
        <v>8</v>
      </c>
      <c r="C8" t="s">
        <v>7</v>
      </c>
      <c r="D8">
        <v>376</v>
      </c>
      <c r="E8">
        <v>239</v>
      </c>
      <c r="F8" s="1">
        <f t="shared" si="0"/>
        <v>0.63563829787234039</v>
      </c>
      <c r="G8">
        <v>33</v>
      </c>
      <c r="K8" s="18" t="s">
        <v>51</v>
      </c>
      <c r="L8">
        <f t="shared" si="1"/>
        <v>137</v>
      </c>
      <c r="M8" s="1"/>
    </row>
    <row r="9" spans="1:14" ht="17">
      <c r="A9" s="2" t="s">
        <v>15</v>
      </c>
      <c r="B9" s="8" t="s">
        <v>8</v>
      </c>
      <c r="C9" t="s">
        <v>6</v>
      </c>
      <c r="D9">
        <v>752</v>
      </c>
      <c r="E9">
        <v>33</v>
      </c>
      <c r="F9" s="1">
        <f t="shared" si="0"/>
        <v>4.3882978723404256E-2</v>
      </c>
      <c r="G9">
        <v>99</v>
      </c>
      <c r="K9">
        <v>722</v>
      </c>
      <c r="L9">
        <f t="shared" si="1"/>
        <v>719</v>
      </c>
      <c r="M9" s="1">
        <f t="shared" si="2"/>
        <v>0.99584487534626043</v>
      </c>
      <c r="N9" s="22" t="str">
        <f t="shared" si="3"/>
        <v>Utilized</v>
      </c>
    </row>
    <row r="10" spans="1:14" ht="17">
      <c r="A10" s="9" t="s">
        <v>16</v>
      </c>
      <c r="B10" s="8" t="s">
        <v>8</v>
      </c>
      <c r="C10" t="s">
        <v>7</v>
      </c>
      <c r="D10">
        <v>382</v>
      </c>
      <c r="E10">
        <v>51</v>
      </c>
      <c r="F10" s="1">
        <f t="shared" si="0"/>
        <v>0.13350785340314136</v>
      </c>
      <c r="G10">
        <v>45</v>
      </c>
      <c r="K10">
        <v>432</v>
      </c>
      <c r="L10">
        <f t="shared" si="1"/>
        <v>331</v>
      </c>
      <c r="M10" s="1">
        <f t="shared" si="2"/>
        <v>0.76620370370370372</v>
      </c>
      <c r="N10" s="13" t="str">
        <f t="shared" si="3"/>
        <v>Under</v>
      </c>
    </row>
    <row r="11" spans="1:14" ht="17">
      <c r="A11" s="2" t="s">
        <v>17</v>
      </c>
      <c r="B11" s="8" t="s">
        <v>8</v>
      </c>
      <c r="C11" t="s">
        <v>6</v>
      </c>
      <c r="D11">
        <v>940</v>
      </c>
      <c r="E11">
        <v>108</v>
      </c>
      <c r="F11" s="1">
        <f t="shared" si="0"/>
        <v>0.1148936170212766</v>
      </c>
      <c r="G11">
        <v>87</v>
      </c>
      <c r="K11">
        <v>805</v>
      </c>
      <c r="L11">
        <f t="shared" si="1"/>
        <v>832</v>
      </c>
      <c r="M11" s="1">
        <f t="shared" si="2"/>
        <v>1.0335403726708075</v>
      </c>
      <c r="N11" s="22" t="str">
        <f t="shared" si="3"/>
        <v>Utilized</v>
      </c>
    </row>
    <row r="12" spans="1:14" ht="17">
      <c r="A12" s="9" t="s">
        <v>18</v>
      </c>
      <c r="B12" s="8" t="s">
        <v>8</v>
      </c>
      <c r="C12" t="s">
        <v>7</v>
      </c>
      <c r="D12">
        <v>426</v>
      </c>
      <c r="E12">
        <v>77</v>
      </c>
      <c r="F12" s="1">
        <f t="shared" si="0"/>
        <v>0.18075117370892019</v>
      </c>
      <c r="G12">
        <v>43</v>
      </c>
      <c r="K12">
        <v>428</v>
      </c>
      <c r="L12">
        <f t="shared" si="1"/>
        <v>349</v>
      </c>
      <c r="M12" s="1">
        <f t="shared" si="2"/>
        <v>0.81542056074766356</v>
      </c>
      <c r="N12" s="13" t="str">
        <f t="shared" si="3"/>
        <v>Under</v>
      </c>
    </row>
    <row r="13" spans="1:14" ht="17">
      <c r="A13" s="9" t="s">
        <v>19</v>
      </c>
      <c r="B13" s="8" t="s">
        <v>8</v>
      </c>
      <c r="C13" t="s">
        <v>6</v>
      </c>
      <c r="D13">
        <v>623</v>
      </c>
      <c r="E13">
        <v>95</v>
      </c>
      <c r="F13" s="1">
        <f t="shared" si="0"/>
        <v>0.15248796147672553</v>
      </c>
      <c r="G13">
        <v>95</v>
      </c>
      <c r="K13">
        <v>730</v>
      </c>
      <c r="L13">
        <f t="shared" si="1"/>
        <v>528</v>
      </c>
      <c r="M13" s="1">
        <f t="shared" si="2"/>
        <v>0.72328767123287674</v>
      </c>
      <c r="N13" s="13" t="str">
        <f t="shared" si="3"/>
        <v>Under</v>
      </c>
    </row>
    <row r="14" spans="1:14">
      <c r="A14" s="15" t="s">
        <v>31</v>
      </c>
      <c r="B14" s="8" t="s">
        <v>8</v>
      </c>
      <c r="C14" t="s">
        <v>32</v>
      </c>
      <c r="D14">
        <v>519</v>
      </c>
      <c r="E14" s="16">
        <f>ROUND(D14*F13,0)</f>
        <v>79</v>
      </c>
      <c r="F14" s="5"/>
      <c r="G14">
        <v>71</v>
      </c>
      <c r="K14">
        <f>375</f>
        <v>375</v>
      </c>
      <c r="L14">
        <f t="shared" si="1"/>
        <v>440</v>
      </c>
      <c r="M14" s="1"/>
    </row>
    <row r="15" spans="1:14" ht="17">
      <c r="A15" s="9" t="s">
        <v>20</v>
      </c>
      <c r="B15" s="8" t="s">
        <v>8</v>
      </c>
      <c r="C15" t="s">
        <v>6</v>
      </c>
      <c r="D15">
        <v>371</v>
      </c>
      <c r="E15">
        <v>172</v>
      </c>
      <c r="F15" s="1">
        <f>E15/D15</f>
        <v>0.46361185983827491</v>
      </c>
      <c r="G15">
        <v>53</v>
      </c>
      <c r="K15">
        <v>400</v>
      </c>
      <c r="L15">
        <f t="shared" si="1"/>
        <v>199</v>
      </c>
      <c r="M15" s="1">
        <f t="shared" si="2"/>
        <v>0.4975</v>
      </c>
      <c r="N15" s="13" t="str">
        <f t="shared" si="3"/>
        <v>Under</v>
      </c>
    </row>
    <row r="16" spans="1:14" ht="17">
      <c r="A16" s="9" t="s">
        <v>21</v>
      </c>
      <c r="B16" s="8" t="s">
        <v>8</v>
      </c>
      <c r="C16" t="s">
        <v>7</v>
      </c>
      <c r="D16">
        <v>494</v>
      </c>
      <c r="E16">
        <v>110</v>
      </c>
      <c r="F16" s="1">
        <f>E16/D16</f>
        <v>0.22267206477732793</v>
      </c>
      <c r="G16">
        <v>51</v>
      </c>
      <c r="K16">
        <v>489</v>
      </c>
      <c r="L16">
        <f t="shared" si="1"/>
        <v>384</v>
      </c>
      <c r="M16" s="1">
        <f t="shared" si="2"/>
        <v>0.78527607361963192</v>
      </c>
      <c r="N16" s="13" t="str">
        <f t="shared" si="3"/>
        <v>Under</v>
      </c>
    </row>
    <row r="17" spans="1:14" ht="17">
      <c r="A17" s="9" t="s">
        <v>22</v>
      </c>
      <c r="B17" s="8" t="s">
        <v>3</v>
      </c>
      <c r="C17" t="s">
        <v>2</v>
      </c>
      <c r="D17">
        <v>1458</v>
      </c>
      <c r="E17">
        <v>331</v>
      </c>
      <c r="F17" s="1">
        <f>E17/D17</f>
        <v>0.22702331961591221</v>
      </c>
      <c r="H17">
        <v>474</v>
      </c>
      <c r="I17">
        <v>484</v>
      </c>
      <c r="J17">
        <v>493</v>
      </c>
      <c r="K17">
        <v>1570</v>
      </c>
      <c r="L17">
        <f t="shared" si="1"/>
        <v>1127</v>
      </c>
      <c r="M17" s="1">
        <f t="shared" si="2"/>
        <v>0.71783439490445855</v>
      </c>
      <c r="N17" s="13" t="str">
        <f t="shared" si="3"/>
        <v>Under</v>
      </c>
    </row>
    <row r="18" spans="1:14" ht="17">
      <c r="A18" s="9" t="s">
        <v>23</v>
      </c>
      <c r="B18" s="8" t="s">
        <v>3</v>
      </c>
      <c r="C18" t="s">
        <v>2</v>
      </c>
      <c r="D18">
        <v>474</v>
      </c>
      <c r="E18">
        <v>239</v>
      </c>
      <c r="F18" s="1">
        <f>E18/D18</f>
        <v>0.50421940928270037</v>
      </c>
      <c r="H18">
        <v>163</v>
      </c>
      <c r="I18">
        <v>128</v>
      </c>
      <c r="J18">
        <v>141</v>
      </c>
      <c r="K18">
        <v>485</v>
      </c>
      <c r="L18">
        <f t="shared" si="1"/>
        <v>235</v>
      </c>
      <c r="M18" s="1">
        <f t="shared" si="2"/>
        <v>0.4845360824742268</v>
      </c>
      <c r="N18" s="13" t="str">
        <f t="shared" si="3"/>
        <v>Under</v>
      </c>
    </row>
    <row r="19" spans="1:14">
      <c r="A19" s="15" t="s">
        <v>32</v>
      </c>
      <c r="B19" s="8" t="s">
        <v>3</v>
      </c>
      <c r="C19" t="s">
        <v>2</v>
      </c>
      <c r="D19">
        <v>212</v>
      </c>
      <c r="E19" s="16">
        <f>ROUND(D19*F17,0)</f>
        <v>48</v>
      </c>
      <c r="F19" s="5"/>
      <c r="H19">
        <v>76</v>
      </c>
      <c r="I19">
        <v>70</v>
      </c>
      <c r="J19">
        <v>73</v>
      </c>
      <c r="K19">
        <f>348</f>
        <v>348</v>
      </c>
      <c r="L19">
        <f t="shared" si="1"/>
        <v>164</v>
      </c>
      <c r="M19" s="1"/>
    </row>
    <row r="20" spans="1:14" ht="17">
      <c r="A20" s="9" t="s">
        <v>24</v>
      </c>
      <c r="B20" s="8" t="s">
        <v>1</v>
      </c>
      <c r="D20">
        <v>1872</v>
      </c>
      <c r="E20">
        <v>669</v>
      </c>
      <c r="F20" s="1">
        <f t="shared" ref="F20" si="4">E20/D20</f>
        <v>0.35737179487179488</v>
      </c>
      <c r="K20">
        <v>1840</v>
      </c>
      <c r="L20">
        <f t="shared" si="1"/>
        <v>1203</v>
      </c>
      <c r="M20" s="1">
        <f t="shared" si="2"/>
        <v>0.65380434782608698</v>
      </c>
      <c r="N20" s="13" t="str">
        <f t="shared" si="3"/>
        <v>Under</v>
      </c>
    </row>
    <row r="21" spans="1:14">
      <c r="A21" s="10" t="s">
        <v>29</v>
      </c>
      <c r="D21">
        <f>D5+D7+D17</f>
        <v>2414</v>
      </c>
      <c r="E21" s="16">
        <f>E5+E7+E17</f>
        <v>605</v>
      </c>
      <c r="F21" s="17">
        <f>E21/D21</f>
        <v>0.25062137531068768</v>
      </c>
      <c r="K21">
        <f>K5+K7+K17</f>
        <v>2700</v>
      </c>
      <c r="L21">
        <f t="shared" si="1"/>
        <v>1809</v>
      </c>
      <c r="M21" s="1">
        <f t="shared" si="2"/>
        <v>0.67</v>
      </c>
      <c r="N21" s="13" t="str">
        <f t="shared" si="3"/>
        <v>Under</v>
      </c>
    </row>
    <row r="22" spans="1:14">
      <c r="A22" s="10" t="s">
        <v>30</v>
      </c>
      <c r="D22">
        <f>D4+D6+D8+D9+D10+D11+D12+D13+D14+D16+D18+D19</f>
        <v>6396</v>
      </c>
      <c r="E22">
        <f>E4+E6+E8+E9+E10+E11+E12+E13+E14+E16+E18+E19</f>
        <v>1535</v>
      </c>
      <c r="F22" s="1">
        <f>E22/D22</f>
        <v>0.23999374609130705</v>
      </c>
      <c r="K22">
        <f>K4+K6+K9+K10+K11+K12+K13+K14+K16+K18+K19</f>
        <v>5988</v>
      </c>
      <c r="L22">
        <f t="shared" si="1"/>
        <v>4861</v>
      </c>
      <c r="M22" s="1">
        <f t="shared" si="2"/>
        <v>0.81179024716098869</v>
      </c>
      <c r="N22" s="13" t="str">
        <f t="shared" si="3"/>
        <v>Under</v>
      </c>
    </row>
    <row r="23" spans="1:14">
      <c r="A23" s="6" t="s">
        <v>28</v>
      </c>
      <c r="D23">
        <f>SUM(D4:D20)-SUM(D16:D17)</f>
        <v>9101</v>
      </c>
      <c r="E23">
        <f>SUM(E4:E20)-SUM(E16:E17)</f>
        <v>2540</v>
      </c>
      <c r="F23" s="1">
        <f>E23/D23</f>
        <v>0.27909020986704758</v>
      </c>
    </row>
    <row r="24" spans="1:14">
      <c r="F24" s="1"/>
    </row>
    <row r="25" spans="1:14">
      <c r="A25" s="10" t="s">
        <v>48</v>
      </c>
      <c r="B25" s="10"/>
    </row>
    <row r="26" spans="1:14">
      <c r="A26" s="16" t="s">
        <v>49</v>
      </c>
      <c r="B26" s="16"/>
    </row>
    <row r="28" spans="1:14">
      <c r="A28" s="7" t="s">
        <v>47</v>
      </c>
      <c r="B28" s="6"/>
      <c r="C28" s="6"/>
    </row>
    <row r="29" spans="1:14">
      <c r="A29" s="4" t="s">
        <v>44</v>
      </c>
    </row>
    <row r="30" spans="1:14">
      <c r="A30" s="19" t="s">
        <v>35</v>
      </c>
      <c r="H30">
        <f>G5+G7+G9+G11+G13+G15</f>
        <v>439</v>
      </c>
    </row>
    <row r="31" spans="1:14">
      <c r="A31" s="19" t="s">
        <v>36</v>
      </c>
      <c r="I31">
        <f>H17</f>
        <v>474</v>
      </c>
    </row>
    <row r="32" spans="1:14">
      <c r="A32" s="20" t="s">
        <v>53</v>
      </c>
      <c r="B32" s="6"/>
      <c r="C32" s="6"/>
      <c r="D32" s="6"/>
      <c r="E32" s="6"/>
      <c r="F32" s="6"/>
      <c r="G32" s="6">
        <f>I31-H30</f>
        <v>35</v>
      </c>
    </row>
    <row r="33" spans="1:10">
      <c r="A33" s="7" t="s">
        <v>45</v>
      </c>
      <c r="B33" s="6"/>
      <c r="C33" s="6"/>
      <c r="D33" s="6"/>
      <c r="E33" s="6"/>
      <c r="F33" s="6"/>
      <c r="G33" s="6"/>
    </row>
    <row r="34" spans="1:10">
      <c r="A34" s="21" t="s">
        <v>39</v>
      </c>
      <c r="B34" s="6"/>
      <c r="C34" s="6"/>
      <c r="D34" s="6"/>
      <c r="E34" s="6"/>
      <c r="F34" s="6"/>
      <c r="G34" s="6"/>
      <c r="I34">
        <f>SUM(I4:I20)</f>
        <v>682</v>
      </c>
    </row>
    <row r="35" spans="1:10">
      <c r="A35" s="21" t="s">
        <v>40</v>
      </c>
      <c r="B35" s="6"/>
      <c r="C35" s="6"/>
      <c r="D35" s="6"/>
      <c r="E35" s="6"/>
      <c r="F35" s="6"/>
      <c r="G35" s="6"/>
      <c r="J35">
        <f>SUM(J4:J19)</f>
        <v>707</v>
      </c>
    </row>
    <row r="36" spans="1:10">
      <c r="A36" s="20" t="s">
        <v>52</v>
      </c>
      <c r="B36" s="6"/>
      <c r="C36" s="6"/>
      <c r="D36" s="6"/>
      <c r="E36" s="6"/>
      <c r="F36" s="6"/>
      <c r="G36" s="6">
        <f>J35-I34</f>
        <v>25</v>
      </c>
    </row>
  </sheetData>
  <pageMargins left="0.5" right="0.5" top="0.5" bottom="0.5" header="0.3" footer="0.3"/>
  <pageSetup scale="7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</dc:creator>
  <cp:lastModifiedBy>William Horne</cp:lastModifiedBy>
  <cp:lastPrinted>2020-08-13T14:32:29Z</cp:lastPrinted>
  <dcterms:created xsi:type="dcterms:W3CDTF">2020-08-07T17:38:11Z</dcterms:created>
  <dcterms:modified xsi:type="dcterms:W3CDTF">2020-08-13T14:57:36Z</dcterms:modified>
</cp:coreProperties>
</file>