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drawings/drawing1.xml" ContentType="application/vnd.openxmlformats-officedocument.drawing+xml"/>
  <Override PartName="/xl/tables/table2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tables/table3.xml" ContentType="application/vnd.openxmlformats-officedocument.spreadsheetml.tab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tables/table4.xml" ContentType="application/vnd.openxmlformats-officedocument.spreadsheetml.table+xml"/>
  <Override PartName="/xl/drawings/drawing4.xml" ContentType="application/vnd.openxmlformats-officedocument.drawing+xml"/>
  <Override PartName="/xl/tables/table5.xml" ContentType="application/vnd.openxmlformats-officedocument.spreadsheetml.tab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gove\Desktop\Maury\"/>
    </mc:Choice>
  </mc:AlternateContent>
  <xr:revisionPtr revIDLastSave="0" documentId="10_ncr:100000_{611EA121-69B7-4090-85D9-48585C91EE90}" xr6:coauthVersionLast="31" xr6:coauthVersionMax="31" xr10:uidLastSave="{00000000-0000-0000-0000-000000000000}"/>
  <bookViews>
    <workbookView xWindow="0" yWindow="0" windowWidth="24000" windowHeight="14595" activeTab="1" xr2:uid="{00000000-000D-0000-FFFF-FFFF00000000}"/>
  </bookViews>
  <sheets>
    <sheet name="raw data" sheetId="1" r:id="rId1"/>
    <sheet name="NP vs at risk" sheetId="2" r:id="rId2"/>
    <sheet name="EE vs at risk" sheetId="3" r:id="rId3"/>
    <sheet name="AKG Proposed equity approach" sheetId="4" r:id="rId4"/>
    <sheet name="AKG Proposed NP vs at risk " sheetId="6" r:id="rId5"/>
  </sheets>
  <calcPr calcId="17901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5" i="4" l="1"/>
  <c r="H3" i="4"/>
  <c r="H13" i="4"/>
  <c r="H12" i="4"/>
  <c r="H11" i="4"/>
  <c r="H10" i="4"/>
  <c r="H9" i="4"/>
  <c r="H8" i="4"/>
  <c r="H7" i="4"/>
  <c r="H6" i="4"/>
  <c r="H4" i="4"/>
  <c r="I6" i="4" l="1"/>
  <c r="I10" i="4"/>
  <c r="I13" i="4"/>
  <c r="I11" i="4"/>
  <c r="I9" i="4"/>
  <c r="I8" i="4"/>
  <c r="I5" i="4"/>
  <c r="I12" i="4"/>
  <c r="I7" i="4"/>
  <c r="I4" i="4"/>
  <c r="I3" i="4"/>
  <c r="I2" i="4"/>
  <c r="K28" i="4"/>
  <c r="K27" i="4"/>
  <c r="K26" i="4"/>
  <c r="K25" i="4"/>
  <c r="K24" i="4"/>
  <c r="K23" i="4"/>
  <c r="K22" i="4"/>
  <c r="K21" i="4"/>
  <c r="K20" i="4"/>
  <c r="K19" i="4"/>
  <c r="K18" i="4"/>
  <c r="K17" i="4"/>
  <c r="Z28" i="4"/>
  <c r="Z27" i="4"/>
  <c r="Z26" i="4"/>
  <c r="Z25" i="4"/>
  <c r="Z24" i="4"/>
  <c r="Z23" i="4"/>
  <c r="Z22" i="4"/>
  <c r="Z21" i="4"/>
  <c r="Z20" i="4"/>
  <c r="Z19" i="4"/>
  <c r="Z18" i="4"/>
  <c r="Z17" i="4"/>
  <c r="Y27" i="4"/>
  <c r="Y26" i="4"/>
  <c r="Y25" i="4"/>
  <c r="Y24" i="4"/>
  <c r="Y23" i="4"/>
  <c r="Y22" i="4"/>
  <c r="Y21" i="4"/>
  <c r="Y20" i="4"/>
  <c r="Y19" i="4"/>
  <c r="Y18" i="4"/>
  <c r="X28" i="4"/>
  <c r="X27" i="4"/>
  <c r="X26" i="4"/>
  <c r="X25" i="4"/>
  <c r="X24" i="4"/>
  <c r="X23" i="4"/>
  <c r="X22" i="4"/>
  <c r="X21" i="4"/>
  <c r="X20" i="4"/>
  <c r="X19" i="4"/>
  <c r="X18" i="4"/>
  <c r="X17" i="4"/>
  <c r="W28" i="4"/>
  <c r="W27" i="4"/>
  <c r="W26" i="4"/>
  <c r="W25" i="4"/>
  <c r="W24" i="4"/>
  <c r="W23" i="4"/>
  <c r="W22" i="4"/>
  <c r="W21" i="4"/>
  <c r="W20" i="4"/>
  <c r="W19" i="4"/>
  <c r="W18" i="4"/>
  <c r="W17" i="4"/>
  <c r="V28" i="4"/>
  <c r="V27" i="4"/>
  <c r="V26" i="4"/>
  <c r="V25" i="4"/>
  <c r="V24" i="4"/>
  <c r="V23" i="4"/>
  <c r="V22" i="4"/>
  <c r="V21" i="4"/>
  <c r="V20" i="4"/>
  <c r="V19" i="4"/>
  <c r="V18" i="4"/>
  <c r="V17" i="4"/>
  <c r="J28" i="4"/>
  <c r="J27" i="4"/>
  <c r="J26" i="4"/>
  <c r="J25" i="4"/>
  <c r="J24" i="4"/>
  <c r="J23" i="4"/>
  <c r="J22" i="4"/>
  <c r="J21" i="4"/>
  <c r="J20" i="4"/>
  <c r="J19" i="4"/>
  <c r="J18" i="4"/>
  <c r="J17" i="4"/>
  <c r="U28" i="4"/>
  <c r="U27" i="4"/>
  <c r="U26" i="4"/>
  <c r="U25" i="4"/>
  <c r="U24" i="4"/>
  <c r="U23" i="4"/>
  <c r="U22" i="4"/>
  <c r="U21" i="4"/>
  <c r="U20" i="4"/>
  <c r="U19" i="4"/>
  <c r="U18" i="4"/>
  <c r="U17" i="4"/>
  <c r="T28" i="4"/>
  <c r="T27" i="4"/>
  <c r="T26" i="4"/>
  <c r="T25" i="4"/>
  <c r="T24" i="4"/>
  <c r="T23" i="4"/>
  <c r="T22" i="4"/>
  <c r="T21" i="4"/>
  <c r="T20" i="4"/>
  <c r="T19" i="4"/>
  <c r="T18" i="4"/>
  <c r="T17" i="4"/>
  <c r="S28" i="4"/>
  <c r="S27" i="4"/>
  <c r="S26" i="4"/>
  <c r="S25" i="4"/>
  <c r="S24" i="4"/>
  <c r="S23" i="4"/>
  <c r="S22" i="4"/>
  <c r="S21" i="4"/>
  <c r="S20" i="4"/>
  <c r="S19" i="4"/>
  <c r="S18" i="4"/>
  <c r="S17" i="4"/>
  <c r="R28" i="4"/>
  <c r="R27" i="4"/>
  <c r="R26" i="4"/>
  <c r="R25" i="4"/>
  <c r="R24" i="4"/>
  <c r="R23" i="4"/>
  <c r="R22" i="4"/>
  <c r="R21" i="4"/>
  <c r="R20" i="4"/>
  <c r="R19" i="4"/>
  <c r="R18" i="4"/>
  <c r="R17" i="4"/>
  <c r="Q28" i="4"/>
  <c r="Q27" i="4"/>
  <c r="Q26" i="4"/>
  <c r="Q25" i="4"/>
  <c r="Q24" i="4"/>
  <c r="Q23" i="4"/>
  <c r="Q22" i="4"/>
  <c r="Q21" i="4"/>
  <c r="Q20" i="4"/>
  <c r="Q19" i="4"/>
  <c r="Q18" i="4"/>
  <c r="Q17" i="4"/>
  <c r="P18" i="4"/>
  <c r="P19" i="4"/>
  <c r="P20" i="4"/>
  <c r="P21" i="4"/>
  <c r="P22" i="4"/>
  <c r="P23" i="4"/>
  <c r="P24" i="4"/>
  <c r="P25" i="4"/>
  <c r="P26" i="4"/>
  <c r="P27" i="4"/>
  <c r="P28" i="4"/>
  <c r="P17" i="4"/>
  <c r="O28" i="4"/>
  <c r="O27" i="4"/>
  <c r="O26" i="4"/>
  <c r="O25" i="4"/>
  <c r="O24" i="4"/>
  <c r="O23" i="4"/>
  <c r="O22" i="4"/>
  <c r="O21" i="4"/>
  <c r="O20" i="4"/>
  <c r="O19" i="4"/>
  <c r="O18" i="4"/>
  <c r="O17" i="4"/>
  <c r="N18" i="4"/>
  <c r="N19" i="4"/>
  <c r="N20" i="4"/>
  <c r="N21" i="4"/>
  <c r="N22" i="4"/>
  <c r="N23" i="4"/>
  <c r="N24" i="4"/>
  <c r="N25" i="4"/>
  <c r="N26" i="4"/>
  <c r="N27" i="4"/>
  <c r="N28" i="4"/>
  <c r="N17" i="4"/>
  <c r="M28" i="4"/>
  <c r="M27" i="4"/>
  <c r="M26" i="4"/>
  <c r="M25" i="4"/>
  <c r="M24" i="4"/>
  <c r="M23" i="4"/>
  <c r="M22" i="4"/>
  <c r="M21" i="4"/>
  <c r="M20" i="4"/>
  <c r="M19" i="4"/>
  <c r="M18" i="4"/>
  <c r="M17" i="4"/>
  <c r="L28" i="4"/>
  <c r="L27" i="4"/>
  <c r="L26" i="4"/>
  <c r="L25" i="4"/>
  <c r="L24" i="4"/>
  <c r="L23" i="4"/>
  <c r="L22" i="4"/>
  <c r="L21" i="4"/>
  <c r="L20" i="4"/>
  <c r="L19" i="4"/>
  <c r="L18" i="4"/>
  <c r="L17" i="4"/>
  <c r="Y13" i="4"/>
  <c r="K13" i="4" s="1"/>
  <c r="J13" i="4" s="1"/>
  <c r="G13" i="4"/>
  <c r="K12" i="4"/>
  <c r="J12" i="4" s="1"/>
  <c r="G12" i="4"/>
  <c r="K11" i="4"/>
  <c r="J11" i="4" s="1"/>
  <c r="G11" i="4"/>
  <c r="K10" i="4"/>
  <c r="J10" i="4" s="1"/>
  <c r="G10" i="4"/>
  <c r="K8" i="4"/>
  <c r="J8" i="4" s="1"/>
  <c r="G8" i="4"/>
  <c r="K9" i="4"/>
  <c r="J9" i="4" s="1"/>
  <c r="G9" i="4"/>
  <c r="K7" i="4"/>
  <c r="J7" i="4" s="1"/>
  <c r="G7" i="4"/>
  <c r="K6" i="4"/>
  <c r="J6" i="4" s="1"/>
  <c r="G6" i="4"/>
  <c r="K5" i="4"/>
  <c r="J5" i="4" s="1"/>
  <c r="G5" i="4"/>
  <c r="K4" i="4"/>
  <c r="J4" i="4" s="1"/>
  <c r="G4" i="4"/>
  <c r="K3" i="4"/>
  <c r="J3" i="4" s="1"/>
  <c r="G3" i="4"/>
  <c r="K2" i="4"/>
  <c r="J2" i="4" s="1"/>
  <c r="G2" i="4"/>
  <c r="Y28" i="4" l="1"/>
  <c r="K14" i="4"/>
  <c r="I14" i="4"/>
  <c r="Y17" i="4"/>
  <c r="I11" i="1"/>
  <c r="H11" i="1" s="1"/>
  <c r="I10" i="1"/>
  <c r="H10" i="1" s="1"/>
  <c r="I9" i="1"/>
  <c r="H9" i="1" s="1"/>
  <c r="I6" i="1"/>
  <c r="H6" i="1" s="1"/>
  <c r="I5" i="1"/>
  <c r="H5" i="1" s="1"/>
  <c r="I2" i="1"/>
  <c r="H2" i="1" s="1"/>
  <c r="I4" i="1"/>
  <c r="H4" i="1" s="1"/>
  <c r="I8" i="1"/>
  <c r="H8" i="1" s="1"/>
  <c r="I12" i="1"/>
  <c r="H12" i="1" s="1"/>
  <c r="G3" i="1"/>
  <c r="G4" i="1"/>
  <c r="G8" i="1"/>
  <c r="G7" i="1"/>
  <c r="G6" i="1"/>
  <c r="G12" i="1"/>
  <c r="G10" i="1"/>
  <c r="G11" i="1"/>
  <c r="G9" i="1"/>
  <c r="G2" i="1"/>
  <c r="G5" i="1"/>
  <c r="G13" i="1"/>
  <c r="I7" i="1"/>
  <c r="H7" i="1" s="1"/>
  <c r="I3" i="1"/>
  <c r="H3" i="1" s="1"/>
  <c r="W13" i="1"/>
  <c r="I13" i="1" s="1"/>
  <c r="H13" i="1" s="1"/>
</calcChain>
</file>

<file path=xl/sharedStrings.xml><?xml version="1.0" encoding="utf-8"?>
<sst xmlns="http://schemas.openxmlformats.org/spreadsheetml/2006/main" count="148" uniqueCount="52">
  <si>
    <t>Brookland</t>
  </si>
  <si>
    <t>% at risk</t>
  </si>
  <si>
    <t>Non personnel</t>
  </si>
  <si>
    <t>Art</t>
  </si>
  <si>
    <t>Music</t>
  </si>
  <si>
    <t>Science</t>
  </si>
  <si>
    <t>Enrich</t>
  </si>
  <si>
    <t>Exposure</t>
  </si>
  <si>
    <t>SEL</t>
  </si>
  <si>
    <t>Speciality</t>
  </si>
  <si>
    <t>Flex</t>
  </si>
  <si>
    <t>Literacy</t>
  </si>
  <si>
    <t>Custodial</t>
  </si>
  <si>
    <t>Non personnel per student</t>
  </si>
  <si>
    <t>Stabilization</t>
  </si>
  <si>
    <t>Enrollment</t>
  </si>
  <si>
    <t>Hardy</t>
  </si>
  <si>
    <t>GE Teachers</t>
  </si>
  <si>
    <t>Hart</t>
  </si>
  <si>
    <t>Jefferson</t>
  </si>
  <si>
    <t>Johnson</t>
  </si>
  <si>
    <t>Miller</t>
  </si>
  <si>
    <t>PE/Health</t>
  </si>
  <si>
    <t>Kramer</t>
  </si>
  <si>
    <t>McKinley</t>
  </si>
  <si>
    <t>Sousa</t>
  </si>
  <si>
    <t>Stuart-Hobson</t>
  </si>
  <si>
    <t>At-Risk Tech</t>
  </si>
  <si>
    <t>Per Student Min</t>
  </si>
  <si>
    <t>MS Name</t>
  </si>
  <si>
    <t>Excellence through Equity</t>
  </si>
  <si>
    <t>Total Budget Estimate</t>
  </si>
  <si>
    <t>Leadership Positions</t>
  </si>
  <si>
    <t>Eliot-Hine*</t>
  </si>
  <si>
    <t>Deal*</t>
  </si>
  <si>
    <t>* Excludes 16k for IB at EH/Deal</t>
  </si>
  <si>
    <t>MS</t>
  </si>
  <si>
    <t>Note: MacFarland MS is missing from DC Data Center.</t>
  </si>
  <si>
    <t>Student: GE Teacher Ratio</t>
  </si>
  <si>
    <t>New Formula</t>
  </si>
  <si>
    <t>Per Student Calculations: Total allocation by category divided by enrollment</t>
  </si>
  <si>
    <t>Non personnel TOTAL</t>
  </si>
  <si>
    <t>New Formula TOTAL</t>
  </si>
  <si>
    <t>Comments: This is my model of what a more equitable appraoch would look like.</t>
  </si>
  <si>
    <t>Uses data for "equity approach" tab.</t>
  </si>
  <si>
    <t>Notes: Red numbers are apparently flat per student allocations.  Green are flat allocations by school, regardless of size.</t>
  </si>
  <si>
    <t>Note: I was tryding to map just the "Excellence through Equity"</t>
  </si>
  <si>
    <t>money against the % at risk.  Relationship is still not super strong.</t>
  </si>
  <si>
    <t>Better though.</t>
  </si>
  <si>
    <t>This is just non-personnel part of the budget.</t>
  </si>
  <si>
    <t>Source of Data:  http://dcpsdatacenter.com/fy19_initial.html#data</t>
  </si>
  <si>
    <t>Note: MacFarland MS is missing from DCPS Data Center.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</si>
</sst>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4" tint="-0.249977111117893"/>
      <name val="Calibri"/>
      <family val="2"/>
      <scheme val="minor"/>
    </font>
    <font>
      <sz val="11"/>
      <color rgb="FF00B050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 style="thin">
        <color theme="4"/>
      </top>
      <bottom style="thin">
        <color theme="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0">
    <xf numFmtId="0" fontId="0" fillId="0" borderId="0" xfId="0"/>
    <xf numFmtId="3" fontId="0" fillId="0" borderId="0" xfId="0" applyNumberFormat="1"/>
    <xf numFmtId="1" fontId="0" fillId="0" borderId="0" xfId="0" applyNumberFormat="1"/>
    <xf numFmtId="0" fontId="0" fillId="0" borderId="0" xfId="0" applyAlignment="1">
      <alignment wrapText="1"/>
    </xf>
    <xf numFmtId="164" fontId="0" fillId="0" borderId="0" xfId="1" applyNumberFormat="1" applyFont="1"/>
    <xf numFmtId="0" fontId="2" fillId="0" borderId="0" xfId="0" applyFont="1" applyFill="1" applyBorder="1"/>
    <xf numFmtId="0" fontId="3" fillId="0" borderId="0" xfId="0" applyFont="1" applyFill="1" applyBorder="1" applyAlignment="1">
      <alignment wrapText="1"/>
    </xf>
    <xf numFmtId="1" fontId="2" fillId="0" borderId="0" xfId="0" applyNumberFormat="1" applyFont="1" applyFill="1" applyBorder="1"/>
    <xf numFmtId="0" fontId="0" fillId="0" borderId="0" xfId="0" applyNumberFormat="1"/>
    <xf numFmtId="0" fontId="5" fillId="0" borderId="1" xfId="0" applyFont="1" applyBorder="1" applyAlignment="1">
      <alignment wrapText="1"/>
    </xf>
    <xf numFmtId="1" fontId="4" fillId="0" borderId="0" xfId="0" applyNumberFormat="1" applyFont="1"/>
    <xf numFmtId="0" fontId="4" fillId="0" borderId="0" xfId="0" applyFont="1"/>
    <xf numFmtId="1" fontId="6" fillId="0" borderId="0" xfId="0" applyNumberFormat="1" applyFont="1"/>
    <xf numFmtId="0" fontId="0" fillId="0" borderId="2" xfId="0" applyBorder="1" applyAlignment="1">
      <alignment wrapText="1"/>
    </xf>
    <xf numFmtId="0" fontId="0" fillId="0" borderId="3" xfId="0" applyBorder="1" applyAlignment="1">
      <alignment wrapText="1"/>
    </xf>
    <xf numFmtId="0" fontId="0" fillId="0" borderId="4" xfId="0" applyBorder="1" applyAlignment="1">
      <alignment wrapText="1"/>
    </xf>
    <xf numFmtId="0" fontId="0" fillId="0" borderId="5" xfId="0" applyBorder="1"/>
    <xf numFmtId="0" fontId="0" fillId="0" borderId="0" xfId="0" applyBorder="1"/>
    <xf numFmtId="164" fontId="0" fillId="0" borderId="0" xfId="1" applyNumberFormat="1" applyFont="1" applyBorder="1"/>
    <xf numFmtId="1" fontId="0" fillId="0" borderId="0" xfId="0" applyNumberFormat="1" applyBorder="1"/>
    <xf numFmtId="3" fontId="0" fillId="0" borderId="0" xfId="0" applyNumberFormat="1" applyBorder="1"/>
    <xf numFmtId="3" fontId="0" fillId="0" borderId="6" xfId="0" applyNumberFormat="1" applyBorder="1"/>
    <xf numFmtId="0" fontId="0" fillId="0" borderId="7" xfId="0" applyBorder="1"/>
    <xf numFmtId="0" fontId="0" fillId="0" borderId="8" xfId="0" applyBorder="1"/>
    <xf numFmtId="164" fontId="0" fillId="0" borderId="8" xfId="1" applyNumberFormat="1" applyFont="1" applyBorder="1"/>
    <xf numFmtId="1" fontId="0" fillId="0" borderId="8" xfId="0" applyNumberFormat="1" applyBorder="1"/>
    <xf numFmtId="3" fontId="0" fillId="0" borderId="8" xfId="0" applyNumberFormat="1" applyBorder="1"/>
    <xf numFmtId="3" fontId="0" fillId="0" borderId="9" xfId="0" applyNumberFormat="1" applyBorder="1"/>
    <xf numFmtId="0" fontId="0" fillId="2" borderId="0" xfId="0" applyFill="1"/>
    <xf numFmtId="1" fontId="0" fillId="2" borderId="0" xfId="0" applyNumberFormat="1" applyFill="1"/>
    <xf numFmtId="1" fontId="4" fillId="2" borderId="0" xfId="0" applyNumberFormat="1" applyFont="1" applyFill="1"/>
    <xf numFmtId="1" fontId="6" fillId="2" borderId="0" xfId="0" applyNumberFormat="1" applyFont="1" applyFill="1"/>
    <xf numFmtId="0" fontId="0" fillId="0" borderId="5" xfId="0" applyFill="1" applyBorder="1"/>
    <xf numFmtId="0" fontId="0" fillId="0" borderId="0" xfId="0" applyFill="1" applyBorder="1"/>
    <xf numFmtId="164" fontId="0" fillId="0" borderId="0" xfId="1" applyNumberFormat="1" applyFont="1" applyFill="1" applyBorder="1"/>
    <xf numFmtId="1" fontId="0" fillId="0" borderId="0" xfId="0" applyNumberFormat="1" applyFill="1" applyBorder="1"/>
    <xf numFmtId="3" fontId="0" fillId="0" borderId="0" xfId="0" applyNumberFormat="1" applyFill="1" applyBorder="1"/>
    <xf numFmtId="3" fontId="0" fillId="0" borderId="6" xfId="0" applyNumberFormat="1" applyFill="1" applyBorder="1"/>
    <xf numFmtId="0" fontId="0" fillId="0" borderId="0" xfId="0" applyFill="1"/>
    <xf numFmtId="0" fontId="7" fillId="0" borderId="3" xfId="0" applyFont="1" applyBorder="1" applyAlignment="1">
      <alignment wrapText="1"/>
    </xf>
  </cellXfs>
  <cellStyles count="2">
    <cellStyle name="Comma" xfId="1" builtinId="3"/>
    <cellStyle name="Normal" xfId="0" builtinId="0"/>
  </cellStyles>
  <dxfs count="28"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1" formatCode="0"/>
      <fill>
        <patternFill patternType="none">
          <bgColor auto="1"/>
        </patternFill>
      </fill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fill>
        <patternFill patternType="none">
          <bgColor auto="1"/>
        </patternFill>
      </fill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fill>
        <patternFill patternType="none">
          <bgColor auto="1"/>
        </patternFill>
      </fill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 patternType="none">
          <bgColor auto="1"/>
        </patternFill>
      </fill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fill>
        <patternFill patternType="none">
          <bgColor auto="1"/>
        </patternFill>
      </fill>
    </dxf>
    <dxf>
      <numFmt numFmtId="3" formatCode="#,##0"/>
      <border diagonalUp="0" diagonalDown="0">
        <left/>
        <right style="thin">
          <color indexed="64"/>
        </right>
        <top/>
        <bottom/>
        <vertical/>
        <horizontal/>
      </border>
    </dxf>
    <dxf>
      <numFmt numFmtId="3" formatCode="#,##0"/>
    </dxf>
    <dxf>
      <numFmt numFmtId="3" formatCode="#,##0"/>
    </dxf>
    <dxf>
      <numFmt numFmtId="3" formatCode="#,##0"/>
    </dxf>
    <dxf>
      <numFmt numFmtId="1" formatCode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_(* #,##0_);_(* \(#,##0\);_(* &quot;-&quot;??_);_(@_)"/>
    </dxf>
    <dxf>
      <border diagonalUp="0" diagonalDown="0">
        <left style="thin">
          <color indexed="64"/>
        </left>
        <right/>
        <top/>
        <bottom/>
        <vertical/>
        <horizontal/>
      </border>
    </dxf>
    <dxf>
      <alignment horizontal="general" vertical="bottom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1" formatCode="0"/>
      <fill>
        <patternFill patternType="none">
          <bgColor auto="1"/>
        </patternFill>
      </fill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fill>
        <patternFill patternType="none">
          <bgColor auto="1"/>
        </patternFill>
      </fill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fill>
        <patternFill patternType="none">
          <bgColor auto="1"/>
        </patternFill>
      </fill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 patternType="none">
          <bgColor auto="1"/>
        </patternFill>
      </fill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fill>
        <patternFill patternType="none">
          <bgColor auto="1"/>
        </patternFill>
      </fill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1" formatCode="0"/>
      <fill>
        <patternFill patternType="none">
          <bgColor auto="1"/>
        </patternFill>
      </fill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fill>
        <patternFill patternType="none">
          <bgColor auto="1"/>
        </patternFill>
      </fill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fill>
        <patternFill patternType="none">
          <bgColor auto="1"/>
        </patternFill>
      </fill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fill>
        <patternFill patternType="none">
          <bgColor auto="1"/>
        </patternFill>
      </fill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fill>
        <patternFill patternType="none">
          <bgColor auto="1"/>
        </patternFill>
      </fill>
    </dxf>
    <dxf>
      <numFmt numFmtId="3" formatCode="#,##0"/>
    </dxf>
    <dxf>
      <numFmt numFmtId="3" formatCode="#,##0"/>
    </dxf>
    <dxf>
      <numFmt numFmtId="1" formatCode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_(* #,##0_);_(* \(#,##0\);_(* &quot;-&quot;??_);_(@_)"/>
    </dxf>
    <dxf>
      <alignment horizontal="general" vertical="bottom" textRotation="0" wrapText="1" indent="0" justifyLastLine="0" shrinkToFit="0" readingOrder="0"/>
    </dxf>
  </dxfs>
  <tableStyles count="0" defaultTableStyle="TableStyleMedium2" defaultPivotStyle="PivotStyleLight16"/>
  <colors>
    <mruColors>
      <color rgb="FFFF6600"/>
      <color rgb="FF94AC0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Relationship between</a:t>
            </a:r>
            <a:r>
              <a:rPr lang="en-US" baseline="0"/>
              <a:t> per student </a:t>
            </a:r>
          </a:p>
          <a:p>
            <a:pPr>
              <a:defRPr/>
            </a:pPr>
            <a:r>
              <a:rPr lang="en-US" baseline="0"/>
              <a:t>non-personnel investments and % at-risk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'NP vs at risk'!$C$1</c:f>
              <c:strCache>
                <c:ptCount val="1"/>
                <c:pt idx="0">
                  <c:v>Non personnel per student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noFill/>
              </a:ln>
              <a:effectLst/>
            </c:spPr>
          </c:marker>
          <c:dPt>
            <c:idx val="0"/>
            <c:marker>
              <c:symbol val="circle"/>
              <c:size val="5"/>
              <c:spPr>
                <a:solidFill>
                  <a:srgbClr val="00B050"/>
                </a:solidFill>
                <a:ln w="9525">
                  <a:noFill/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2-8F55-4DF4-AC6A-7A9C26E76822}"/>
              </c:ext>
            </c:extLst>
          </c:dPt>
          <c:dPt>
            <c:idx val="1"/>
            <c:marker>
              <c:symbol val="circle"/>
              <c:size val="5"/>
              <c:spPr>
                <a:solidFill>
                  <a:srgbClr val="94AC04"/>
                </a:solidFill>
                <a:ln w="9525">
                  <a:noFill/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3-8F55-4DF4-AC6A-7A9C26E76822}"/>
              </c:ext>
            </c:extLst>
          </c:dPt>
          <c:dPt>
            <c:idx val="2"/>
            <c:marker>
              <c:symbol val="circle"/>
              <c:size val="5"/>
              <c:spPr>
                <a:solidFill>
                  <a:srgbClr val="94AC04"/>
                </a:solidFill>
                <a:ln w="9525">
                  <a:noFill/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4-8F55-4DF4-AC6A-7A9C26E76822}"/>
              </c:ext>
            </c:extLst>
          </c:dPt>
          <c:dPt>
            <c:idx val="3"/>
            <c:marker>
              <c:symbol val="circle"/>
              <c:size val="5"/>
              <c:spPr>
                <a:solidFill>
                  <a:srgbClr val="FFC000"/>
                </a:solidFill>
                <a:ln w="9525">
                  <a:noFill/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5-8F55-4DF4-AC6A-7A9C26E76822}"/>
              </c:ext>
            </c:extLst>
          </c:dPt>
          <c:dPt>
            <c:idx val="4"/>
            <c:marker>
              <c:symbol val="circle"/>
              <c:size val="5"/>
              <c:spPr>
                <a:solidFill>
                  <a:srgbClr val="FFC000"/>
                </a:solidFill>
                <a:ln w="9525">
                  <a:noFill/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6-8F55-4DF4-AC6A-7A9C26E76822}"/>
              </c:ext>
            </c:extLst>
          </c:dPt>
          <c:dPt>
            <c:idx val="5"/>
            <c:marker>
              <c:symbol val="circle"/>
              <c:size val="5"/>
              <c:spPr>
                <a:solidFill>
                  <a:srgbClr val="FFC000"/>
                </a:solidFill>
                <a:ln w="9525">
                  <a:noFill/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7-8F55-4DF4-AC6A-7A9C26E76822}"/>
              </c:ext>
            </c:extLst>
          </c:dPt>
          <c:dPt>
            <c:idx val="6"/>
            <c:marker>
              <c:symbol val="circle"/>
              <c:size val="5"/>
              <c:spPr>
                <a:solidFill>
                  <a:srgbClr val="FF6600"/>
                </a:solidFill>
                <a:ln w="9525">
                  <a:noFill/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8-8F55-4DF4-AC6A-7A9C26E76822}"/>
              </c:ext>
            </c:extLst>
          </c:dPt>
          <c:dPt>
            <c:idx val="7"/>
            <c:marker>
              <c:symbol val="circle"/>
              <c:size val="5"/>
              <c:spPr>
                <a:solidFill>
                  <a:srgbClr val="FF6600"/>
                </a:solidFill>
                <a:ln w="9525">
                  <a:noFill/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9-8F55-4DF4-AC6A-7A9C26E76822}"/>
              </c:ext>
            </c:extLst>
          </c:dPt>
          <c:dPt>
            <c:idx val="8"/>
            <c:marker>
              <c:symbol val="circle"/>
              <c:size val="5"/>
              <c:spPr>
                <a:solidFill>
                  <a:srgbClr val="FF6600"/>
                </a:solidFill>
                <a:ln w="9525">
                  <a:noFill/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A-8F55-4DF4-AC6A-7A9C26E76822}"/>
              </c:ext>
            </c:extLst>
          </c:dPt>
          <c:dPt>
            <c:idx val="9"/>
            <c:marker>
              <c:symbol val="circle"/>
              <c:size val="5"/>
              <c:spPr>
                <a:solidFill>
                  <a:srgbClr val="FF0000"/>
                </a:solidFill>
                <a:ln w="9525">
                  <a:noFill/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B-8F55-4DF4-AC6A-7A9C26E76822}"/>
              </c:ext>
            </c:extLst>
          </c:dPt>
          <c:dPt>
            <c:idx val="10"/>
            <c:marker>
              <c:symbol val="circle"/>
              <c:size val="5"/>
              <c:spPr>
                <a:solidFill>
                  <a:srgbClr val="FF0000"/>
                </a:solidFill>
                <a:ln w="9525">
                  <a:noFill/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C-8F55-4DF4-AC6A-7A9C26E76822}"/>
              </c:ext>
            </c:extLst>
          </c:dPt>
          <c:dPt>
            <c:idx val="11"/>
            <c:marker>
              <c:symbol val="circle"/>
              <c:size val="5"/>
              <c:spPr>
                <a:solidFill>
                  <a:srgbClr val="FF0000"/>
                </a:solidFill>
                <a:ln w="9525">
                  <a:noFill/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D-8F55-4DF4-AC6A-7A9C26E76822}"/>
              </c:ext>
            </c:extLst>
          </c:dPt>
          <c:dLbls>
            <c:dLbl>
              <c:idx val="0"/>
              <c:tx>
                <c:rich>
                  <a:bodyPr/>
                  <a:lstStyle/>
                  <a:p>
                    <a:fld id="{9AC5A8B4-F9D7-44C1-9CC0-037B304069B1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2-8F55-4DF4-AC6A-7A9C26E76822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F0078AFE-05CA-45C5-9DF1-D10DBF15F57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3-8F55-4DF4-AC6A-7A9C26E76822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63BECB4E-0623-4A72-A78B-607B1EBA70C1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4-8F55-4DF4-AC6A-7A9C26E76822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2A95AD25-5958-4FE5-AFA3-8EFABDBA2ECE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5-8F55-4DF4-AC6A-7A9C26E76822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fld id="{2FE92EC2-BEA3-4043-951B-6EE490FDAAA6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6-8F55-4DF4-AC6A-7A9C26E76822}"/>
                </c:ext>
              </c:extLst>
            </c:dLbl>
            <c:dLbl>
              <c:idx val="5"/>
              <c:layout>
                <c:manualLayout>
                  <c:x val="-3.4065128136041546E-2"/>
                  <c:y val="2.564102564102564E-2"/>
                </c:manualLayout>
              </c:layout>
              <c:tx>
                <c:rich>
                  <a:bodyPr/>
                  <a:lstStyle/>
                  <a:p>
                    <a:fld id="{4683D804-CF55-4DC7-A43E-AB7AC9C02600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7-8F55-4DF4-AC6A-7A9C26E76822}"/>
                </c:ext>
              </c:extLst>
            </c:dLbl>
            <c:dLbl>
              <c:idx val="6"/>
              <c:layout>
                <c:manualLayout>
                  <c:x val="-4.2636423284170364E-3"/>
                  <c:y val="-1.1752000992018454E-16"/>
                </c:manualLayout>
              </c:layout>
              <c:tx>
                <c:rich>
                  <a:bodyPr/>
                  <a:lstStyle/>
                  <a:p>
                    <a:fld id="{2122B73A-5451-4F66-9677-422299CF7F7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8-8F55-4DF4-AC6A-7A9C26E76822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fld id="{33877D5E-E3EA-49F0-B82A-878B237B2AC1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9-8F55-4DF4-AC6A-7A9C26E76822}"/>
                </c:ext>
              </c:extLst>
            </c:dLbl>
            <c:dLbl>
              <c:idx val="8"/>
              <c:tx>
                <c:rich>
                  <a:bodyPr/>
                  <a:lstStyle/>
                  <a:p>
                    <a:fld id="{F67344CE-7F11-4897-8194-8D994B2A832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A-8F55-4DF4-AC6A-7A9C26E76822}"/>
                </c:ext>
              </c:extLst>
            </c:dLbl>
            <c:dLbl>
              <c:idx val="9"/>
              <c:tx>
                <c:rich>
                  <a:bodyPr/>
                  <a:lstStyle/>
                  <a:p>
                    <a:fld id="{E8E0B702-3EBF-4322-940A-52108D60663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B-8F55-4DF4-AC6A-7A9C26E76822}"/>
                </c:ext>
              </c:extLst>
            </c:dLbl>
            <c:dLbl>
              <c:idx val="10"/>
              <c:tx>
                <c:rich>
                  <a:bodyPr/>
                  <a:lstStyle/>
                  <a:p>
                    <a:fld id="{D4F8E4DC-692D-4ED4-85E9-6FE7681891D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C-8F55-4DF4-AC6A-7A9C26E76822}"/>
                </c:ext>
              </c:extLst>
            </c:dLbl>
            <c:dLbl>
              <c:idx val="11"/>
              <c:tx>
                <c:rich>
                  <a:bodyPr/>
                  <a:lstStyle/>
                  <a:p>
                    <a:fld id="{D3E1644D-7DCA-4112-AB5F-E9F63D852D82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D-8F55-4DF4-AC6A-7A9C26E7682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'NP vs at risk'!$B$2:$B$13</c:f>
              <c:numCache>
                <c:formatCode>General</c:formatCode>
                <c:ptCount val="12"/>
                <c:pt idx="0">
                  <c:v>8</c:v>
                </c:pt>
                <c:pt idx="1">
                  <c:v>24</c:v>
                </c:pt>
                <c:pt idx="2">
                  <c:v>34</c:v>
                </c:pt>
                <c:pt idx="3">
                  <c:v>55</c:v>
                </c:pt>
                <c:pt idx="4">
                  <c:v>61</c:v>
                </c:pt>
                <c:pt idx="5">
                  <c:v>63</c:v>
                </c:pt>
                <c:pt idx="6">
                  <c:v>71</c:v>
                </c:pt>
                <c:pt idx="7">
                  <c:v>71</c:v>
                </c:pt>
                <c:pt idx="8">
                  <c:v>73</c:v>
                </c:pt>
                <c:pt idx="9">
                  <c:v>88</c:v>
                </c:pt>
                <c:pt idx="10">
                  <c:v>90</c:v>
                </c:pt>
                <c:pt idx="11">
                  <c:v>91</c:v>
                </c:pt>
              </c:numCache>
            </c:numRef>
          </c:xVal>
          <c:yVal>
            <c:numRef>
              <c:f>'NP vs at risk'!$C$2:$C$13</c:f>
              <c:numCache>
                <c:formatCode>0</c:formatCode>
                <c:ptCount val="12"/>
                <c:pt idx="0">
                  <c:v>1802.3607512953367</c:v>
                </c:pt>
                <c:pt idx="1">
                  <c:v>605.63555555555558</c:v>
                </c:pt>
                <c:pt idx="2">
                  <c:v>694.75700934579436</c:v>
                </c:pt>
                <c:pt idx="3">
                  <c:v>1995.3333333333333</c:v>
                </c:pt>
                <c:pt idx="4">
                  <c:v>1033.095041322314</c:v>
                </c:pt>
                <c:pt idx="5">
                  <c:v>841.7530487804878</c:v>
                </c:pt>
                <c:pt idx="6">
                  <c:v>810.64858490566041</c:v>
                </c:pt>
                <c:pt idx="7">
                  <c:v>1580.9861111111111</c:v>
                </c:pt>
                <c:pt idx="8">
                  <c:v>1139.3377777777778</c:v>
                </c:pt>
                <c:pt idx="9">
                  <c:v>1362.4674220963173</c:v>
                </c:pt>
                <c:pt idx="10">
                  <c:v>1041.5777777777778</c:v>
                </c:pt>
                <c:pt idx="11">
                  <c:v>4611.7253886010367</c:v>
                </c:pt>
              </c:numCache>
            </c:numRef>
          </c:yVal>
          <c:smooth val="0"/>
          <c:extLst>
            <c:ext xmlns:c15="http://schemas.microsoft.com/office/drawing/2012/chart" uri="{02D57815-91ED-43cb-92C2-25804820EDAC}">
              <c15:datalabelsRange>
                <c15:f>'NP vs at risk'!$A$2:$A$13</c15:f>
                <c15:dlblRangeCache>
                  <c:ptCount val="12"/>
                  <c:pt idx="0">
                    <c:v>Deal*</c:v>
                  </c:pt>
                  <c:pt idx="1">
                    <c:v>Hardy</c:v>
                  </c:pt>
                  <c:pt idx="2">
                    <c:v>Stuart-Hobson</c:v>
                  </c:pt>
                  <c:pt idx="3">
                    <c:v>Brookland</c:v>
                  </c:pt>
                  <c:pt idx="4">
                    <c:v>McKinley</c:v>
                  </c:pt>
                  <c:pt idx="5">
                    <c:v>Jefferson</c:v>
                  </c:pt>
                  <c:pt idx="6">
                    <c:v>Miller</c:v>
                  </c:pt>
                  <c:pt idx="7">
                    <c:v>Eliot-Hine*</c:v>
                  </c:pt>
                  <c:pt idx="8">
                    <c:v>Sousa</c:v>
                  </c:pt>
                  <c:pt idx="9">
                    <c:v>Hart</c:v>
                  </c:pt>
                  <c:pt idx="10">
                    <c:v>Johnson</c:v>
                  </c:pt>
                  <c:pt idx="11">
                    <c:v>Kramer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00-8F55-4DF4-AC6A-7A9C26E768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99514344"/>
        <c:axId val="399514016"/>
      </c:scatterChart>
      <c:valAx>
        <c:axId val="39951434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Percent at-risk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99514016"/>
        <c:crosses val="autoZero"/>
        <c:crossBetween val="midCat"/>
      </c:valAx>
      <c:valAx>
        <c:axId val="3995140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Non-personnel $ per student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9951434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Relationship between Excellence through Equity and % at-Risk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'EE vs at risk'!$C$1</c:f>
              <c:strCache>
                <c:ptCount val="1"/>
                <c:pt idx="0">
                  <c:v>Excellence through Equity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dLbl>
              <c:idx val="0"/>
              <c:tx>
                <c:rich>
                  <a:bodyPr/>
                  <a:lstStyle/>
                  <a:p>
                    <a:fld id="{4D89ABC4-F2E7-441C-9F60-6FE148E5A4B2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0-37C3-4BD5-AFE6-200B09F544CC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C9B5BB6A-1604-4EAE-958F-849DAC77A3F1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1-37C3-4BD5-AFE6-200B09F544CC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7D631754-0988-4880-AF62-1C71C55F1B41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2-37C3-4BD5-AFE6-200B09F544CC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D1D7B432-8108-4640-83A9-DEABF195FEE4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3-37C3-4BD5-AFE6-200B09F544CC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fld id="{4885A914-C8B7-43FA-97C2-8C6EBE73CA0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4-37C3-4BD5-AFE6-200B09F544CC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fld id="{C0136249-D837-4735-AD20-ADD4F12C832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5-37C3-4BD5-AFE6-200B09F544CC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fld id="{AD2BD5E5-B630-4992-B7DF-76F1141797D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6-37C3-4BD5-AFE6-200B09F544CC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fld id="{43DF3808-437C-42D3-A1A5-8F0836EB079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7-37C3-4BD5-AFE6-200B09F544CC}"/>
                </c:ext>
              </c:extLst>
            </c:dLbl>
            <c:dLbl>
              <c:idx val="8"/>
              <c:tx>
                <c:rich>
                  <a:bodyPr/>
                  <a:lstStyle/>
                  <a:p>
                    <a:fld id="{A86E7328-E157-4928-8735-577087B5EDE6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8-37C3-4BD5-AFE6-200B09F544CC}"/>
                </c:ext>
              </c:extLst>
            </c:dLbl>
            <c:dLbl>
              <c:idx val="9"/>
              <c:tx>
                <c:rich>
                  <a:bodyPr/>
                  <a:lstStyle/>
                  <a:p>
                    <a:fld id="{0FEB4089-9358-4698-AFE3-A87E9B52633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9-37C3-4BD5-AFE6-200B09F544CC}"/>
                </c:ext>
              </c:extLst>
            </c:dLbl>
            <c:dLbl>
              <c:idx val="10"/>
              <c:tx>
                <c:rich>
                  <a:bodyPr/>
                  <a:lstStyle/>
                  <a:p>
                    <a:fld id="{FC228687-B293-4234-A0CD-D0A978624602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A-37C3-4BD5-AFE6-200B09F544CC}"/>
                </c:ext>
              </c:extLst>
            </c:dLbl>
            <c:dLbl>
              <c:idx val="11"/>
              <c:tx>
                <c:rich>
                  <a:bodyPr/>
                  <a:lstStyle/>
                  <a:p>
                    <a:fld id="{FF378CDB-9D94-451F-8241-A0FD914C846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B-37C3-4BD5-AFE6-200B09F544C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'EE vs at risk'!$B$2:$B$13</c:f>
              <c:numCache>
                <c:formatCode>General</c:formatCode>
                <c:ptCount val="12"/>
                <c:pt idx="0">
                  <c:v>8</c:v>
                </c:pt>
                <c:pt idx="1">
                  <c:v>24</c:v>
                </c:pt>
                <c:pt idx="2">
                  <c:v>34</c:v>
                </c:pt>
                <c:pt idx="3">
                  <c:v>55</c:v>
                </c:pt>
                <c:pt idx="4">
                  <c:v>61</c:v>
                </c:pt>
                <c:pt idx="5">
                  <c:v>63</c:v>
                </c:pt>
                <c:pt idx="6">
                  <c:v>71</c:v>
                </c:pt>
                <c:pt idx="7">
                  <c:v>71</c:v>
                </c:pt>
                <c:pt idx="8">
                  <c:v>73</c:v>
                </c:pt>
                <c:pt idx="9">
                  <c:v>88</c:v>
                </c:pt>
                <c:pt idx="10">
                  <c:v>90</c:v>
                </c:pt>
                <c:pt idx="11">
                  <c:v>91</c:v>
                </c:pt>
              </c:numCache>
            </c:numRef>
          </c:xVal>
          <c:yVal>
            <c:numRef>
              <c:f>'EE vs at risk'!$C$2:$C$13</c:f>
              <c:numCache>
                <c:formatCode>0</c:formatCode>
                <c:ptCount val="12"/>
                <c:pt idx="0">
                  <c:v>46950</c:v>
                </c:pt>
                <c:pt idx="1">
                  <c:v>30400</c:v>
                </c:pt>
                <c:pt idx="2">
                  <c:v>57250</c:v>
                </c:pt>
                <c:pt idx="3">
                  <c:v>46250</c:v>
                </c:pt>
                <c:pt idx="4">
                  <c:v>38750</c:v>
                </c:pt>
                <c:pt idx="5">
                  <c:v>47750</c:v>
                </c:pt>
                <c:pt idx="6">
                  <c:v>80250</c:v>
                </c:pt>
                <c:pt idx="7">
                  <c:v>34750</c:v>
                </c:pt>
                <c:pt idx="8">
                  <c:v>50250</c:v>
                </c:pt>
                <c:pt idx="9">
                  <c:v>68000</c:v>
                </c:pt>
                <c:pt idx="10">
                  <c:v>54000</c:v>
                </c:pt>
                <c:pt idx="11">
                  <c:v>43500</c:v>
                </c:pt>
              </c:numCache>
            </c:numRef>
          </c:yVal>
          <c:smooth val="0"/>
          <c:extLst>
            <c:ext xmlns:c15="http://schemas.microsoft.com/office/drawing/2012/chart" uri="{02D57815-91ED-43cb-92C2-25804820EDAC}">
              <c15:datalabelsRange>
                <c15:f>'EE vs at risk'!$A$2:$A$13</c15:f>
                <c15:dlblRangeCache>
                  <c:ptCount val="12"/>
                  <c:pt idx="0">
                    <c:v>Deal*</c:v>
                  </c:pt>
                  <c:pt idx="1">
                    <c:v>Hardy</c:v>
                  </c:pt>
                  <c:pt idx="2">
                    <c:v>Stuart-Hobson</c:v>
                  </c:pt>
                  <c:pt idx="3">
                    <c:v>Brookland</c:v>
                  </c:pt>
                  <c:pt idx="4">
                    <c:v>McKinley</c:v>
                  </c:pt>
                  <c:pt idx="5">
                    <c:v>Jefferson</c:v>
                  </c:pt>
                  <c:pt idx="6">
                    <c:v>Miller</c:v>
                  </c:pt>
                  <c:pt idx="7">
                    <c:v>Eliot-Hine*</c:v>
                  </c:pt>
                  <c:pt idx="8">
                    <c:v>Sousa</c:v>
                  </c:pt>
                  <c:pt idx="9">
                    <c:v>Hart</c:v>
                  </c:pt>
                  <c:pt idx="10">
                    <c:v>Johnson</c:v>
                  </c:pt>
                  <c:pt idx="11">
                    <c:v>Kramer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0C-37C3-4BD5-AFE6-200B09F544C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99514344"/>
        <c:axId val="399514016"/>
      </c:scatterChart>
      <c:valAx>
        <c:axId val="39951434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Percent at-risk</a:t>
                </a:r>
              </a:p>
              <a:p>
                <a:pPr>
                  <a:defRPr/>
                </a:pP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99514016"/>
        <c:crosses val="autoZero"/>
        <c:crossBetween val="midCat"/>
      </c:valAx>
      <c:valAx>
        <c:axId val="3995140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Total Excellence through Equity Investment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9951434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Relationship between</a:t>
            </a:r>
            <a:r>
              <a:rPr lang="en-US" baseline="0"/>
              <a:t> per student </a:t>
            </a:r>
          </a:p>
          <a:p>
            <a:pPr>
              <a:defRPr/>
            </a:pPr>
            <a:r>
              <a:rPr lang="en-US" baseline="0"/>
              <a:t>non-personnel investments and % at risk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'AKG Proposed NP vs at risk '!$C$1</c:f>
              <c:strCache>
                <c:ptCount val="1"/>
                <c:pt idx="0">
                  <c:v>Non personnel per student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dLbl>
              <c:idx val="0"/>
              <c:tx>
                <c:rich>
                  <a:bodyPr/>
                  <a:lstStyle/>
                  <a:p>
                    <a:fld id="{39985F39-32C9-434A-AE14-2D120B2379B1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0-6623-460B-AA6E-BD4B10B5D2E3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428B4448-9459-4F2C-A8F0-D5C2517471E6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1-6623-460B-AA6E-BD4B10B5D2E3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26704097-E1EF-40EB-BB74-2FD251EE50A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2-6623-460B-AA6E-BD4B10B5D2E3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418807B2-30D7-4207-889C-9569481856CD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3-6623-460B-AA6E-BD4B10B5D2E3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fld id="{9A12CE2F-66B8-4A75-81F6-7CFEE9CD125F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4-6623-460B-AA6E-BD4B10B5D2E3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fld id="{0ECB01C1-C96E-4D4B-A05F-E96D47F32B0D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5-6623-460B-AA6E-BD4B10B5D2E3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fld id="{64ECC882-A044-472F-854D-A75622B7343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6-6623-460B-AA6E-BD4B10B5D2E3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fld id="{F2133063-BC95-47E9-A5CA-10D6396094C6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7-6623-460B-AA6E-BD4B10B5D2E3}"/>
                </c:ext>
              </c:extLst>
            </c:dLbl>
            <c:dLbl>
              <c:idx val="8"/>
              <c:tx>
                <c:rich>
                  <a:bodyPr/>
                  <a:lstStyle/>
                  <a:p>
                    <a:fld id="{7EB1820F-BC37-4E9F-93C7-BCD826A443F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8-6623-460B-AA6E-BD4B10B5D2E3}"/>
                </c:ext>
              </c:extLst>
            </c:dLbl>
            <c:dLbl>
              <c:idx val="9"/>
              <c:tx>
                <c:rich>
                  <a:bodyPr/>
                  <a:lstStyle/>
                  <a:p>
                    <a:fld id="{37828226-F9B0-4D5C-B421-600F369367F1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9-6623-460B-AA6E-BD4B10B5D2E3}"/>
                </c:ext>
              </c:extLst>
            </c:dLbl>
            <c:dLbl>
              <c:idx val="10"/>
              <c:tx>
                <c:rich>
                  <a:bodyPr/>
                  <a:lstStyle/>
                  <a:p>
                    <a:fld id="{AAD44324-438B-492D-8D36-8551C31D514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A-6623-460B-AA6E-BD4B10B5D2E3}"/>
                </c:ext>
              </c:extLst>
            </c:dLbl>
            <c:dLbl>
              <c:idx val="11"/>
              <c:tx>
                <c:rich>
                  <a:bodyPr/>
                  <a:lstStyle/>
                  <a:p>
                    <a:fld id="{0C070F49-2BAB-4B74-BE26-D5FFFFF2B1C6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B-6623-460B-AA6E-BD4B10B5D2E3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'AKG Proposed NP vs at risk '!$B$2:$B$13</c:f>
              <c:numCache>
                <c:formatCode>General</c:formatCode>
                <c:ptCount val="12"/>
                <c:pt idx="0">
                  <c:v>8</c:v>
                </c:pt>
                <c:pt idx="1">
                  <c:v>24</c:v>
                </c:pt>
                <c:pt idx="2">
                  <c:v>34</c:v>
                </c:pt>
                <c:pt idx="3">
                  <c:v>55</c:v>
                </c:pt>
                <c:pt idx="4">
                  <c:v>61</c:v>
                </c:pt>
                <c:pt idx="5">
                  <c:v>63</c:v>
                </c:pt>
                <c:pt idx="6">
                  <c:v>71</c:v>
                </c:pt>
                <c:pt idx="7">
                  <c:v>71</c:v>
                </c:pt>
                <c:pt idx="8">
                  <c:v>73</c:v>
                </c:pt>
                <c:pt idx="9">
                  <c:v>88</c:v>
                </c:pt>
                <c:pt idx="10">
                  <c:v>90</c:v>
                </c:pt>
                <c:pt idx="11">
                  <c:v>91</c:v>
                </c:pt>
              </c:numCache>
            </c:numRef>
          </c:xVal>
          <c:yVal>
            <c:numRef>
              <c:f>'AKG Proposed NP vs at risk '!$C$2:$C$13</c:f>
              <c:numCache>
                <c:formatCode>0</c:formatCode>
                <c:ptCount val="12"/>
                <c:pt idx="0">
                  <c:v>1802</c:v>
                </c:pt>
                <c:pt idx="1">
                  <c:v>2042</c:v>
                </c:pt>
                <c:pt idx="2">
                  <c:v>2142</c:v>
                </c:pt>
                <c:pt idx="3">
                  <c:v>2352</c:v>
                </c:pt>
                <c:pt idx="4">
                  <c:v>2412</c:v>
                </c:pt>
                <c:pt idx="5">
                  <c:v>2432</c:v>
                </c:pt>
                <c:pt idx="6">
                  <c:v>2512</c:v>
                </c:pt>
                <c:pt idx="7">
                  <c:v>2512</c:v>
                </c:pt>
                <c:pt idx="8">
                  <c:v>2532</c:v>
                </c:pt>
                <c:pt idx="9">
                  <c:v>2682</c:v>
                </c:pt>
                <c:pt idx="10">
                  <c:v>2702</c:v>
                </c:pt>
                <c:pt idx="11">
                  <c:v>2712</c:v>
                </c:pt>
              </c:numCache>
            </c:numRef>
          </c:yVal>
          <c:smooth val="0"/>
          <c:extLst>
            <c:ext xmlns:c15="http://schemas.microsoft.com/office/drawing/2012/chart" uri="{02D57815-91ED-43cb-92C2-25804820EDAC}">
              <c15:datalabelsRange>
                <c15:f>'AKG Proposed NP vs at risk '!$A$2:$A$13</c15:f>
                <c15:dlblRangeCache>
                  <c:ptCount val="12"/>
                  <c:pt idx="0">
                    <c:v>Deal*</c:v>
                  </c:pt>
                  <c:pt idx="1">
                    <c:v>Hardy</c:v>
                  </c:pt>
                  <c:pt idx="2">
                    <c:v>Stuart-Hobson</c:v>
                  </c:pt>
                  <c:pt idx="3">
                    <c:v>Brookland</c:v>
                  </c:pt>
                  <c:pt idx="4">
                    <c:v>McKinley</c:v>
                  </c:pt>
                  <c:pt idx="5">
                    <c:v>Jefferson</c:v>
                  </c:pt>
                  <c:pt idx="6">
                    <c:v>Miller</c:v>
                  </c:pt>
                  <c:pt idx="7">
                    <c:v>Eliot-Hine*</c:v>
                  </c:pt>
                  <c:pt idx="8">
                    <c:v>Sousa</c:v>
                  </c:pt>
                  <c:pt idx="9">
                    <c:v>Hart</c:v>
                  </c:pt>
                  <c:pt idx="10">
                    <c:v>Johnson</c:v>
                  </c:pt>
                  <c:pt idx="11">
                    <c:v>Kramer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0C-6623-460B-AA6E-BD4B10B5D2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99514344"/>
        <c:axId val="399514016"/>
      </c:scatterChart>
      <c:valAx>
        <c:axId val="39951434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Percent at Risk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99514016"/>
        <c:crosses val="autoZero"/>
        <c:crossBetween val="midCat"/>
      </c:valAx>
      <c:valAx>
        <c:axId val="3995140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Non-personnel $ per student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9951434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152399</xdr:colOff>
      <xdr:row>0</xdr:row>
      <xdr:rowOff>161925</xdr:rowOff>
    </xdr:from>
    <xdr:to>
      <xdr:col>14</xdr:col>
      <xdr:colOff>9525</xdr:colOff>
      <xdr:row>21</xdr:row>
      <xdr:rowOff>123825</xdr:rowOff>
    </xdr:to>
    <xdr:graphicFrame macro="">
      <xdr:nvGraphicFramePr>
        <xdr:cNvPr id="5" name="Chart 4" title="*Excluding 16k for International Baccalaureate">
          <a:extLst>
            <a:ext uri="{FF2B5EF4-FFF2-40B4-BE49-F238E27FC236}">
              <a16:creationId xmlns:a16="http://schemas.microsoft.com/office/drawing/2014/main" id="{C7E39348-1851-46C2-B01A-C52BD2E87E6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oneCellAnchor>
    <xdr:from>
      <xdr:col>16</xdr:col>
      <xdr:colOff>177800</xdr:colOff>
      <xdr:row>5</xdr:row>
      <xdr:rowOff>139700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F55EE498-3F19-40DF-94E7-380FAE755A69}"/>
            </a:ext>
          </a:extLst>
        </xdr:cNvPr>
        <xdr:cNvSpPr txBox="1"/>
      </xdr:nvSpPr>
      <xdr:spPr>
        <a:xfrm>
          <a:off x="11341100" y="1092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0.09707</cdr:x>
      <cdr:y>0.94631</cdr:y>
    </cdr:from>
    <cdr:to>
      <cdr:x>0.52907</cdr:x>
      <cdr:y>0.99599</cdr:y>
    </cdr:to>
    <cdr:sp macro="" textlink="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4DFA69C0-71DB-4215-9BA5-34D3CB805630}"/>
            </a:ext>
          </a:extLst>
        </cdr:cNvPr>
        <cdr:cNvSpPr txBox="1"/>
      </cdr:nvSpPr>
      <cdr:spPr>
        <a:xfrm xmlns:a="http://schemas.openxmlformats.org/drawingml/2006/main">
          <a:off x="577851" y="3749675"/>
          <a:ext cx="2571750" cy="1968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US" sz="500"/>
            <a:t>*Excludes</a:t>
          </a:r>
          <a:r>
            <a:rPr lang="en-US" sz="500" baseline="0"/>
            <a:t> 16k in International Baccalaureate funds.</a:t>
          </a:r>
          <a:endParaRPr lang="en-US" sz="500"/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152399</xdr:colOff>
      <xdr:row>0</xdr:row>
      <xdr:rowOff>161925</xdr:rowOff>
    </xdr:from>
    <xdr:to>
      <xdr:col>14</xdr:col>
      <xdr:colOff>9525</xdr:colOff>
      <xdr:row>21</xdr:row>
      <xdr:rowOff>123825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7B554B1E-8E66-464F-B2B8-970E689E193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152399</xdr:colOff>
      <xdr:row>0</xdr:row>
      <xdr:rowOff>161925</xdr:rowOff>
    </xdr:from>
    <xdr:to>
      <xdr:col>14</xdr:col>
      <xdr:colOff>9525</xdr:colOff>
      <xdr:row>21</xdr:row>
      <xdr:rowOff>123825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91589FA0-330B-4737-B688-6B8560D869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1:X13" totalsRowShown="0" headerRowDxfId="27">
  <autoFilter ref="A1:X13" xr:uid="{00000000-0009-0000-0100-000001000000}"/>
  <sortState ref="A2:X13">
    <sortCondition ref="C1:C13"/>
  </sortState>
  <tableColumns count="24">
    <tableColumn id="2" xr3:uid="{00000000-0010-0000-0000-000002000000}" name="MS Name"/>
    <tableColumn id="3" xr3:uid="{00000000-0010-0000-0000-000003000000}" name="Enrollment"/>
    <tableColumn id="4" xr3:uid="{00000000-0010-0000-0000-000004000000}" name="% at risk"/>
    <tableColumn id="5" xr3:uid="{00000000-0010-0000-0000-000005000000}" name="Total Budget Estimate" dataDxfId="26" dataCellStyle="Comma"/>
    <tableColumn id="7" xr3:uid="{00000000-0010-0000-0000-000007000000}" name="Leadership Positions"/>
    <tableColumn id="8" xr3:uid="{00000000-0010-0000-0000-000008000000}" name="GE Teachers"/>
    <tableColumn id="27" xr3:uid="{00000000-0010-0000-0000-00001B000000}" name="Student: GE Teacher Ratio" dataDxfId="25">
      <calculatedColumnFormula>Table1[[#This Row],[Enrollment]]/Table1[[#This Row],[GE Teachers]]</calculatedColumnFormula>
    </tableColumn>
    <tableColumn id="9" xr3:uid="{00000000-0010-0000-0000-000009000000}" name="Non personnel per student" dataDxfId="24">
      <calculatedColumnFormula>I2/B2</calculatedColumnFormula>
    </tableColumn>
    <tableColumn id="10" xr3:uid="{00000000-0010-0000-0000-00000A000000}" name="Non personnel" dataDxfId="23">
      <calculatedColumnFormula>SUM(J2:X2)</calculatedColumnFormula>
    </tableColumn>
    <tableColumn id="11" xr3:uid="{00000000-0010-0000-0000-00000B000000}" name="Excellence through Equity"/>
    <tableColumn id="12" xr3:uid="{00000000-0010-0000-0000-00000C000000}" name="Art"/>
    <tableColumn id="14" xr3:uid="{00000000-0010-0000-0000-00000E000000}" name="Music"/>
    <tableColumn id="15" xr3:uid="{00000000-0010-0000-0000-00000F000000}" name="PE/Health"/>
    <tableColumn id="16" xr3:uid="{00000000-0010-0000-0000-000010000000}" name="Science"/>
    <tableColumn id="17" xr3:uid="{00000000-0010-0000-0000-000011000000}" name="At-Risk Tech"/>
    <tableColumn id="18" xr3:uid="{00000000-0010-0000-0000-000012000000}" name="Custodial"/>
    <tableColumn id="19" xr3:uid="{00000000-0010-0000-0000-000013000000}" name="Literacy"/>
    <tableColumn id="20" xr3:uid="{00000000-0010-0000-0000-000014000000}" name="Enrich"/>
    <tableColumn id="21" xr3:uid="{00000000-0010-0000-0000-000015000000}" name="Exposure"/>
    <tableColumn id="22" xr3:uid="{00000000-0010-0000-0000-000016000000}" name="SEL"/>
    <tableColumn id="23" xr3:uid="{00000000-0010-0000-0000-000017000000}" name="Speciality"/>
    <tableColumn id="24" xr3:uid="{00000000-0010-0000-0000-000018000000}" name="Flex"/>
    <tableColumn id="25" xr3:uid="{00000000-0010-0000-0000-000019000000}" name="Stabilization"/>
    <tableColumn id="26" xr3:uid="{00000000-0010-0000-0000-00001A000000}" name="Per Student Min"/>
  </tableColumns>
  <tableStyleInfo name="TableStyleLight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le2" displayName="Table2" ref="A1:C13" totalsRowShown="0" headerRowDxfId="22" dataDxfId="21">
  <autoFilter ref="A1:C13" xr:uid="{00000000-0009-0000-0100-000002000000}"/>
  <sortState ref="A2:C13">
    <sortCondition ref="B1:B13"/>
  </sortState>
  <tableColumns count="3">
    <tableColumn id="1" xr3:uid="{00000000-0010-0000-0100-000001000000}" name="MS" dataDxfId="20"/>
    <tableColumn id="2" xr3:uid="{00000000-0010-0000-0100-000002000000}" name="% at risk" dataDxfId="19"/>
    <tableColumn id="3" xr3:uid="{00000000-0010-0000-0100-000003000000}" name="Non personnel per student" dataDxfId="18"/>
  </tableColumns>
  <tableStyleInfo name="TableStyleLight1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Table24" displayName="Table24" ref="A1:C13" totalsRowShown="0" headerRowDxfId="17" dataDxfId="16">
  <autoFilter ref="A1:C13" xr:uid="{00000000-0009-0000-0100-000003000000}"/>
  <sortState ref="A2:C13">
    <sortCondition ref="B1:B13"/>
  </sortState>
  <tableColumns count="3">
    <tableColumn id="1" xr3:uid="{00000000-0010-0000-0200-000001000000}" name="MS" dataDxfId="15"/>
    <tableColumn id="2" xr3:uid="{00000000-0010-0000-0200-000002000000}" name="% at risk" dataDxfId="14"/>
    <tableColumn id="3" xr3:uid="{00000000-0010-0000-0200-000003000000}" name="Excellence through Equity" dataDxfId="13"/>
  </tableColumns>
  <tableStyleInfo name="TableStyleLight1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3000000}" name="Table15" displayName="Table15" ref="A1:Z13" totalsRowShown="0" headerRowDxfId="12">
  <autoFilter ref="A1:Z13" xr:uid="{00000000-0009-0000-0100-000004000000}"/>
  <sortState ref="A2:Z13">
    <sortCondition ref="C1:C13"/>
  </sortState>
  <tableColumns count="26">
    <tableColumn id="2" xr3:uid="{00000000-0010-0000-0300-000002000000}" name="MS Name" dataDxfId="11"/>
    <tableColumn id="3" xr3:uid="{00000000-0010-0000-0300-000003000000}" name="Enrollment"/>
    <tableColumn id="4" xr3:uid="{00000000-0010-0000-0300-000004000000}" name="% at risk"/>
    <tableColumn id="5" xr3:uid="{00000000-0010-0000-0300-000005000000}" name="Total Budget Estimate" dataDxfId="10" dataCellStyle="Comma"/>
    <tableColumn id="7" xr3:uid="{00000000-0010-0000-0300-000007000000}" name="Leadership Positions"/>
    <tableColumn id="8" xr3:uid="{00000000-0010-0000-0300-000008000000}" name="GE Teachers"/>
    <tableColumn id="27" xr3:uid="{00000000-0010-0000-0300-00001B000000}" name="Student: GE Teacher Ratio" dataDxfId="9">
      <calculatedColumnFormula>Table15[[#This Row],[Enrollment]]/Table15[[#This Row],[GE Teachers]]</calculatedColumnFormula>
    </tableColumn>
    <tableColumn id="1" xr3:uid="{00000000-0010-0000-0300-000001000000}" name="New Formula" dataDxfId="8">
      <calculatedColumnFormula>((1802*B2)+ (C2*1000))/B2</calculatedColumnFormula>
    </tableColumn>
    <tableColumn id="6" xr3:uid="{00000000-0010-0000-0300-000006000000}" name="New Formula TOTAL" dataDxfId="7">
      <calculatedColumnFormula>H2*B2</calculatedColumnFormula>
    </tableColumn>
    <tableColumn id="9" xr3:uid="{00000000-0010-0000-0300-000009000000}" name="Non personnel per student" dataDxfId="6">
      <calculatedColumnFormula>K2/B2</calculatedColumnFormula>
    </tableColumn>
    <tableColumn id="10" xr3:uid="{00000000-0010-0000-0300-00000A000000}" name="Non personnel TOTAL" dataDxfId="5">
      <calculatedColumnFormula>SUM(L2:Z2)</calculatedColumnFormula>
    </tableColumn>
    <tableColumn id="11" xr3:uid="{00000000-0010-0000-0300-00000B000000}" name="Excellence through Equity"/>
    <tableColumn id="12" xr3:uid="{00000000-0010-0000-0300-00000C000000}" name="Art"/>
    <tableColumn id="14" xr3:uid="{00000000-0010-0000-0300-00000E000000}" name="Music"/>
    <tableColumn id="15" xr3:uid="{00000000-0010-0000-0300-00000F000000}" name="PE/Health"/>
    <tableColumn id="16" xr3:uid="{00000000-0010-0000-0300-000010000000}" name="Science"/>
    <tableColumn id="17" xr3:uid="{00000000-0010-0000-0300-000011000000}" name="At-Risk Tech"/>
    <tableColumn id="18" xr3:uid="{00000000-0010-0000-0300-000012000000}" name="Custodial"/>
    <tableColumn id="19" xr3:uid="{00000000-0010-0000-0300-000013000000}" name="Literacy"/>
    <tableColumn id="20" xr3:uid="{00000000-0010-0000-0300-000014000000}" name="Enrich"/>
    <tableColumn id="21" xr3:uid="{00000000-0010-0000-0300-000015000000}" name="Exposure"/>
    <tableColumn id="22" xr3:uid="{00000000-0010-0000-0300-000016000000}" name="SEL"/>
    <tableColumn id="23" xr3:uid="{00000000-0010-0000-0300-000017000000}" name="Speciality"/>
    <tableColumn id="24" xr3:uid="{00000000-0010-0000-0300-000018000000}" name="Flex"/>
    <tableColumn id="25" xr3:uid="{00000000-0010-0000-0300-000019000000}" name="Stabilization"/>
    <tableColumn id="26" xr3:uid="{00000000-0010-0000-0300-00001A000000}" name="Per Student Min"/>
  </tableColumns>
  <tableStyleInfo name="TableStyleLight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4000000}" name="Table26" displayName="Table26" ref="A1:C13" totalsRowShown="0" headerRowDxfId="4" dataDxfId="3">
  <autoFilter ref="A1:C13" xr:uid="{00000000-0009-0000-0100-000005000000}"/>
  <sortState ref="A2:C13">
    <sortCondition ref="B1:B13"/>
  </sortState>
  <tableColumns count="3">
    <tableColumn id="1" xr3:uid="{00000000-0010-0000-0400-000001000000}" name="MS" dataDxfId="2"/>
    <tableColumn id="2" xr3:uid="{00000000-0010-0000-0400-000002000000}" name="% at risk" dataDxfId="1"/>
    <tableColumn id="3" xr3:uid="{00000000-0010-0000-0400-000003000000}" name="Non personnel per student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92D050"/>
  </sheetPr>
  <dimension ref="A1:X17"/>
  <sheetViews>
    <sheetView workbookViewId="0">
      <selection activeCell="C31" sqref="C31"/>
    </sheetView>
  </sheetViews>
  <sheetFormatPr defaultRowHeight="15" x14ac:dyDescent="0.25"/>
  <cols>
    <col min="1" max="1" width="13.85546875" bestFit="1" customWidth="1"/>
    <col min="2" max="2" width="13" customWidth="1"/>
    <col min="3" max="3" width="10.42578125" customWidth="1"/>
    <col min="4" max="4" width="15.28515625" bestFit="1" customWidth="1"/>
    <col min="5" max="5" width="12.85546875" customWidth="1"/>
    <col min="6" max="7" width="13.7109375" customWidth="1"/>
    <col min="8" max="8" width="12.140625" customWidth="1"/>
    <col min="9" max="9" width="12.42578125" customWidth="1"/>
    <col min="10" max="10" width="15.85546875" customWidth="1"/>
    <col min="13" max="13" width="12" customWidth="1"/>
    <col min="14" max="14" width="9.85546875" customWidth="1"/>
    <col min="15" max="15" width="14" customWidth="1"/>
    <col min="16" max="16" width="11.42578125" customWidth="1"/>
    <col min="17" max="17" width="10" customWidth="1"/>
    <col min="19" max="19" width="11.28515625" customWidth="1"/>
    <col min="21" max="21" width="11.7109375" customWidth="1"/>
    <col min="23" max="23" width="14.140625" customWidth="1"/>
    <col min="24" max="24" width="17.42578125" customWidth="1"/>
  </cols>
  <sheetData>
    <row r="1" spans="1:24" s="3" customFormat="1" ht="45" x14ac:dyDescent="0.25">
      <c r="A1" s="3" t="s">
        <v>29</v>
      </c>
      <c r="B1" s="3" t="s">
        <v>15</v>
      </c>
      <c r="C1" s="3" t="s">
        <v>1</v>
      </c>
      <c r="D1" s="3" t="s">
        <v>31</v>
      </c>
      <c r="E1" s="3" t="s">
        <v>32</v>
      </c>
      <c r="F1" s="3" t="s">
        <v>17</v>
      </c>
      <c r="G1" s="3" t="s">
        <v>38</v>
      </c>
      <c r="H1" s="3" t="s">
        <v>13</v>
      </c>
      <c r="I1" s="3" t="s">
        <v>2</v>
      </c>
      <c r="J1" s="3" t="s">
        <v>30</v>
      </c>
      <c r="K1" s="3" t="s">
        <v>3</v>
      </c>
      <c r="L1" s="3" t="s">
        <v>4</v>
      </c>
      <c r="M1" s="3" t="s">
        <v>22</v>
      </c>
      <c r="N1" s="3" t="s">
        <v>5</v>
      </c>
      <c r="O1" s="3" t="s">
        <v>27</v>
      </c>
      <c r="P1" s="3" t="s">
        <v>12</v>
      </c>
      <c r="Q1" s="3" t="s">
        <v>11</v>
      </c>
      <c r="R1" s="3" t="s">
        <v>6</v>
      </c>
      <c r="S1" s="3" t="s">
        <v>7</v>
      </c>
      <c r="T1" s="3" t="s">
        <v>8</v>
      </c>
      <c r="U1" s="3" t="s">
        <v>9</v>
      </c>
      <c r="V1" s="3" t="s">
        <v>10</v>
      </c>
      <c r="W1" s="3" t="s">
        <v>14</v>
      </c>
      <c r="X1" s="3" t="s">
        <v>28</v>
      </c>
    </row>
    <row r="2" spans="1:24" x14ac:dyDescent="0.25">
      <c r="A2" t="s">
        <v>34</v>
      </c>
      <c r="B2">
        <v>1544</v>
      </c>
      <c r="C2">
        <v>8</v>
      </c>
      <c r="D2" s="4">
        <v>15100000</v>
      </c>
      <c r="E2">
        <v>6.1</v>
      </c>
      <c r="F2">
        <v>73.099999999999994</v>
      </c>
      <c r="G2" s="2">
        <f>Table1[[#This Row],[Enrollment]]/Table1[[#This Row],[GE Teachers]]</f>
        <v>21.121751025991795</v>
      </c>
      <c r="H2" s="1">
        <f t="shared" ref="H2:H13" si="0">I2/B2</f>
        <v>1802.3607512953367</v>
      </c>
      <c r="I2" s="1">
        <f t="shared" ref="I2:I13" si="1">SUM(J2:X2)</f>
        <v>2782845</v>
      </c>
      <c r="J2">
        <v>46950</v>
      </c>
      <c r="K2">
        <v>14205</v>
      </c>
      <c r="L2">
        <v>15440</v>
      </c>
      <c r="M2">
        <v>15440</v>
      </c>
      <c r="N2">
        <v>17756</v>
      </c>
      <c r="O2">
        <v>0</v>
      </c>
      <c r="P2">
        <v>11753</v>
      </c>
      <c r="Q2">
        <v>30880</v>
      </c>
      <c r="R2">
        <v>5000</v>
      </c>
      <c r="S2">
        <v>23000</v>
      </c>
      <c r="T2" s="1">
        <v>100000</v>
      </c>
      <c r="V2">
        <v>196152</v>
      </c>
      <c r="X2">
        <v>2306269</v>
      </c>
    </row>
    <row r="3" spans="1:24" x14ac:dyDescent="0.25">
      <c r="A3" t="s">
        <v>16</v>
      </c>
      <c r="B3">
        <v>450</v>
      </c>
      <c r="C3">
        <v>24</v>
      </c>
      <c r="D3" s="4">
        <v>5300000</v>
      </c>
      <c r="E3">
        <v>1.5</v>
      </c>
      <c r="F3">
        <v>25.4</v>
      </c>
      <c r="G3" s="2">
        <f>Table1[[#This Row],[Enrollment]]/Table1[[#This Row],[GE Teachers]]</f>
        <v>17.716535433070867</v>
      </c>
      <c r="H3" s="1">
        <f t="shared" si="0"/>
        <v>605.63555555555558</v>
      </c>
      <c r="I3" s="1">
        <f t="shared" si="1"/>
        <v>272536</v>
      </c>
      <c r="J3">
        <v>30400</v>
      </c>
      <c r="K3">
        <v>4140</v>
      </c>
      <c r="L3">
        <v>4500</v>
      </c>
      <c r="M3">
        <v>4500</v>
      </c>
      <c r="N3">
        <v>5175</v>
      </c>
      <c r="O3">
        <v>0</v>
      </c>
      <c r="P3">
        <v>6667</v>
      </c>
      <c r="Q3">
        <v>9000</v>
      </c>
      <c r="R3">
        <v>5000</v>
      </c>
      <c r="S3">
        <v>23000</v>
      </c>
      <c r="T3">
        <v>100000</v>
      </c>
      <c r="V3">
        <v>80154</v>
      </c>
    </row>
    <row r="4" spans="1:24" x14ac:dyDescent="0.25">
      <c r="A4" t="s">
        <v>26</v>
      </c>
      <c r="B4">
        <v>428</v>
      </c>
      <c r="C4">
        <v>34</v>
      </c>
      <c r="D4" s="4">
        <v>5100000</v>
      </c>
      <c r="E4">
        <v>3.4</v>
      </c>
      <c r="F4">
        <v>23.5</v>
      </c>
      <c r="G4" s="2">
        <f>Table1[[#This Row],[Enrollment]]/Table1[[#This Row],[GE Teachers]]</f>
        <v>18.212765957446809</v>
      </c>
      <c r="H4" s="1">
        <f t="shared" si="0"/>
        <v>694.75700934579436</v>
      </c>
      <c r="I4" s="1">
        <f t="shared" si="1"/>
        <v>297356</v>
      </c>
      <c r="J4">
        <v>57250</v>
      </c>
      <c r="K4">
        <v>3938</v>
      </c>
      <c r="L4">
        <v>4280</v>
      </c>
      <c r="M4">
        <v>4280</v>
      </c>
      <c r="N4">
        <v>4922</v>
      </c>
      <c r="O4">
        <v>2880</v>
      </c>
      <c r="P4">
        <v>7492</v>
      </c>
      <c r="Q4">
        <v>8560</v>
      </c>
      <c r="R4">
        <v>5000</v>
      </c>
      <c r="S4">
        <v>23000</v>
      </c>
      <c r="T4">
        <v>100000</v>
      </c>
      <c r="V4">
        <v>75754</v>
      </c>
    </row>
    <row r="5" spans="1:24" x14ac:dyDescent="0.25">
      <c r="A5" t="s">
        <v>0</v>
      </c>
      <c r="B5">
        <v>225</v>
      </c>
      <c r="C5">
        <v>55</v>
      </c>
      <c r="D5" s="4">
        <v>3900000</v>
      </c>
      <c r="E5">
        <v>1.8</v>
      </c>
      <c r="F5">
        <v>12.2</v>
      </c>
      <c r="G5" s="2">
        <f>Table1[[#This Row],[Enrollment]]/Table1[[#This Row],[GE Teachers]]</f>
        <v>18.442622950819672</v>
      </c>
      <c r="H5" s="1">
        <f t="shared" si="0"/>
        <v>1995.3333333333333</v>
      </c>
      <c r="I5" s="1">
        <f t="shared" si="1"/>
        <v>448950</v>
      </c>
      <c r="J5" s="8">
        <v>46250</v>
      </c>
      <c r="K5">
        <v>2070</v>
      </c>
      <c r="L5">
        <v>2250</v>
      </c>
      <c r="M5">
        <v>2250</v>
      </c>
      <c r="N5">
        <v>2588</v>
      </c>
      <c r="O5">
        <v>2488</v>
      </c>
      <c r="P5">
        <v>4961</v>
      </c>
      <c r="Q5">
        <v>4500</v>
      </c>
      <c r="R5">
        <v>5000</v>
      </c>
      <c r="S5">
        <v>23000</v>
      </c>
      <c r="T5">
        <v>100000</v>
      </c>
      <c r="U5">
        <v>200000</v>
      </c>
      <c r="V5">
        <v>53593</v>
      </c>
    </row>
    <row r="6" spans="1:24" x14ac:dyDescent="0.25">
      <c r="A6" t="s">
        <v>24</v>
      </c>
      <c r="B6">
        <v>242</v>
      </c>
      <c r="C6">
        <v>61</v>
      </c>
      <c r="D6" s="4">
        <v>4100000</v>
      </c>
      <c r="E6">
        <v>2.2999999999999998</v>
      </c>
      <c r="F6">
        <v>13</v>
      </c>
      <c r="G6" s="2">
        <f>Table1[[#This Row],[Enrollment]]/Table1[[#This Row],[GE Teachers]]</f>
        <v>18.615384615384617</v>
      </c>
      <c r="H6" s="1">
        <f t="shared" si="0"/>
        <v>1033.095041322314</v>
      </c>
      <c r="I6" s="1">
        <f t="shared" si="1"/>
        <v>250009</v>
      </c>
      <c r="J6">
        <v>38750</v>
      </c>
      <c r="K6">
        <v>2226</v>
      </c>
      <c r="L6">
        <v>2420</v>
      </c>
      <c r="M6">
        <v>2420</v>
      </c>
      <c r="N6">
        <v>2783</v>
      </c>
      <c r="O6">
        <v>2957</v>
      </c>
      <c r="P6">
        <v>6691</v>
      </c>
      <c r="Q6">
        <v>4840</v>
      </c>
      <c r="R6">
        <v>5000</v>
      </c>
      <c r="S6">
        <v>23000</v>
      </c>
      <c r="T6">
        <v>100000</v>
      </c>
      <c r="V6">
        <v>58922</v>
      </c>
    </row>
    <row r="7" spans="1:24" x14ac:dyDescent="0.25">
      <c r="A7" t="s">
        <v>19</v>
      </c>
      <c r="B7">
        <v>328</v>
      </c>
      <c r="C7">
        <v>63</v>
      </c>
      <c r="D7" s="4">
        <v>4800000</v>
      </c>
      <c r="E7">
        <v>3.1</v>
      </c>
      <c r="F7">
        <v>16.899999999999999</v>
      </c>
      <c r="G7" s="2">
        <f>Table1[[#This Row],[Enrollment]]/Table1[[#This Row],[GE Teachers]]</f>
        <v>19.408284023668642</v>
      </c>
      <c r="H7" s="1">
        <f t="shared" si="0"/>
        <v>841.7530487804878</v>
      </c>
      <c r="I7" s="1">
        <f t="shared" si="1"/>
        <v>276095</v>
      </c>
      <c r="J7">
        <v>47750</v>
      </c>
      <c r="K7">
        <v>3018</v>
      </c>
      <c r="L7">
        <v>3280</v>
      </c>
      <c r="M7">
        <v>3280</v>
      </c>
      <c r="N7">
        <v>3772</v>
      </c>
      <c r="O7">
        <v>4126</v>
      </c>
      <c r="P7">
        <v>6816</v>
      </c>
      <c r="Q7">
        <v>6560</v>
      </c>
      <c r="R7">
        <v>5000</v>
      </c>
      <c r="S7">
        <v>23000</v>
      </c>
      <c r="T7">
        <v>100000</v>
      </c>
      <c r="V7">
        <v>69493</v>
      </c>
    </row>
    <row r="8" spans="1:24" x14ac:dyDescent="0.25">
      <c r="A8" t="s">
        <v>21</v>
      </c>
      <c r="B8">
        <v>424</v>
      </c>
      <c r="C8">
        <v>71</v>
      </c>
      <c r="D8" s="4">
        <v>6600000</v>
      </c>
      <c r="E8">
        <v>3.4</v>
      </c>
      <c r="F8">
        <v>23.3</v>
      </c>
      <c r="G8" s="2">
        <f>Table1[[#This Row],[Enrollment]]/Table1[[#This Row],[GE Teachers]]</f>
        <v>18.197424892703861</v>
      </c>
      <c r="H8" s="1">
        <f t="shared" si="0"/>
        <v>810.64858490566041</v>
      </c>
      <c r="I8" s="1">
        <f t="shared" si="1"/>
        <v>343715</v>
      </c>
      <c r="J8">
        <v>80250</v>
      </c>
      <c r="K8">
        <v>3901</v>
      </c>
      <c r="L8">
        <v>4240</v>
      </c>
      <c r="M8">
        <v>4240</v>
      </c>
      <c r="N8">
        <v>4876</v>
      </c>
      <c r="O8">
        <v>6026</v>
      </c>
      <c r="P8">
        <v>5842</v>
      </c>
      <c r="Q8">
        <v>8480</v>
      </c>
      <c r="R8">
        <v>5000</v>
      </c>
      <c r="S8">
        <v>23000</v>
      </c>
      <c r="T8">
        <v>100000</v>
      </c>
      <c r="V8">
        <v>97860</v>
      </c>
    </row>
    <row r="9" spans="1:24" x14ac:dyDescent="0.25">
      <c r="A9" t="s">
        <v>33</v>
      </c>
      <c r="B9">
        <v>216</v>
      </c>
      <c r="C9">
        <v>71</v>
      </c>
      <c r="D9" s="4">
        <v>4000000</v>
      </c>
      <c r="E9">
        <v>2.7</v>
      </c>
      <c r="F9">
        <v>12.8</v>
      </c>
      <c r="G9" s="2">
        <f>Table1[[#This Row],[Enrollment]]/Table1[[#This Row],[GE Teachers]]</f>
        <v>16.875</v>
      </c>
      <c r="H9" s="1">
        <f t="shared" si="0"/>
        <v>1580.9861111111111</v>
      </c>
      <c r="I9" s="1">
        <f t="shared" si="1"/>
        <v>341493</v>
      </c>
      <c r="J9">
        <v>34750</v>
      </c>
      <c r="K9">
        <v>1987</v>
      </c>
      <c r="L9">
        <v>2160</v>
      </c>
      <c r="M9">
        <v>2160</v>
      </c>
      <c r="N9">
        <v>2484</v>
      </c>
      <c r="O9">
        <v>3077</v>
      </c>
      <c r="P9">
        <v>4713</v>
      </c>
      <c r="Q9">
        <v>4320</v>
      </c>
      <c r="R9">
        <v>5000</v>
      </c>
      <c r="S9">
        <v>23000</v>
      </c>
      <c r="T9">
        <v>100000</v>
      </c>
      <c r="V9">
        <v>56286</v>
      </c>
      <c r="W9">
        <v>101556</v>
      </c>
    </row>
    <row r="10" spans="1:24" x14ac:dyDescent="0.25">
      <c r="A10" t="s">
        <v>25</v>
      </c>
      <c r="B10">
        <v>225</v>
      </c>
      <c r="C10">
        <v>73</v>
      </c>
      <c r="D10" s="4">
        <v>3800000</v>
      </c>
      <c r="E10">
        <v>2.8</v>
      </c>
      <c r="F10">
        <v>13.3</v>
      </c>
      <c r="G10" s="2">
        <f>Table1[[#This Row],[Enrollment]]/Table1[[#This Row],[GE Teachers]]</f>
        <v>16.917293233082706</v>
      </c>
      <c r="H10" s="1">
        <f t="shared" si="0"/>
        <v>1139.3377777777778</v>
      </c>
      <c r="I10" s="1">
        <f t="shared" si="1"/>
        <v>256351</v>
      </c>
      <c r="J10">
        <v>50250</v>
      </c>
      <c r="K10">
        <v>2070</v>
      </c>
      <c r="L10">
        <v>2250</v>
      </c>
      <c r="M10">
        <v>2250</v>
      </c>
      <c r="N10">
        <v>2588</v>
      </c>
      <c r="O10">
        <v>3271</v>
      </c>
      <c r="P10">
        <v>5286</v>
      </c>
      <c r="Q10">
        <v>4500</v>
      </c>
      <c r="R10">
        <v>5000</v>
      </c>
      <c r="S10">
        <v>23000</v>
      </c>
      <c r="T10">
        <v>100000</v>
      </c>
      <c r="V10">
        <v>55886</v>
      </c>
    </row>
    <row r="11" spans="1:24" x14ac:dyDescent="0.25">
      <c r="A11" t="s">
        <v>18</v>
      </c>
      <c r="B11">
        <v>353</v>
      </c>
      <c r="C11">
        <v>88</v>
      </c>
      <c r="D11" s="4">
        <v>6500000</v>
      </c>
      <c r="E11">
        <v>3.2</v>
      </c>
      <c r="F11">
        <v>19</v>
      </c>
      <c r="G11" s="2">
        <f>Table1[[#This Row],[Enrollment]]/Table1[[#This Row],[GE Teachers]]</f>
        <v>18.578947368421051</v>
      </c>
      <c r="H11" s="1">
        <f t="shared" si="0"/>
        <v>1362.4674220963173</v>
      </c>
      <c r="I11" s="1">
        <f t="shared" si="1"/>
        <v>480951</v>
      </c>
      <c r="J11">
        <v>68000</v>
      </c>
      <c r="K11">
        <v>3248</v>
      </c>
      <c r="L11">
        <v>3530</v>
      </c>
      <c r="M11">
        <v>3530</v>
      </c>
      <c r="N11">
        <v>4060</v>
      </c>
      <c r="O11">
        <v>12461</v>
      </c>
      <c r="P11">
        <v>6533</v>
      </c>
      <c r="Q11">
        <v>7060</v>
      </c>
      <c r="R11">
        <v>5000</v>
      </c>
      <c r="S11">
        <v>23000</v>
      </c>
      <c r="T11">
        <v>100000</v>
      </c>
      <c r="V11">
        <v>93932</v>
      </c>
      <c r="W11">
        <v>150597</v>
      </c>
    </row>
    <row r="12" spans="1:24" x14ac:dyDescent="0.25">
      <c r="A12" t="s">
        <v>20</v>
      </c>
      <c r="B12">
        <v>270</v>
      </c>
      <c r="C12">
        <v>90</v>
      </c>
      <c r="D12" s="4">
        <v>4500000</v>
      </c>
      <c r="E12">
        <v>2.9</v>
      </c>
      <c r="F12">
        <v>15.2</v>
      </c>
      <c r="G12" s="2">
        <f>Table1[[#This Row],[Enrollment]]/Table1[[#This Row],[GE Teachers]]</f>
        <v>17.763157894736842</v>
      </c>
      <c r="H12" s="1">
        <f t="shared" si="0"/>
        <v>1041.5777777777778</v>
      </c>
      <c r="I12" s="1">
        <f t="shared" si="1"/>
        <v>281226</v>
      </c>
      <c r="J12">
        <v>54000</v>
      </c>
      <c r="K12">
        <v>2484</v>
      </c>
      <c r="L12">
        <v>2700</v>
      </c>
      <c r="M12">
        <v>2700</v>
      </c>
      <c r="N12">
        <v>3105</v>
      </c>
      <c r="O12">
        <v>9689</v>
      </c>
      <c r="P12">
        <v>6628</v>
      </c>
      <c r="Q12">
        <v>5400</v>
      </c>
      <c r="R12">
        <v>5000</v>
      </c>
      <c r="S12">
        <v>23000</v>
      </c>
      <c r="T12">
        <v>100000</v>
      </c>
      <c r="V12">
        <v>66520</v>
      </c>
    </row>
    <row r="13" spans="1:24" x14ac:dyDescent="0.25">
      <c r="A13" t="s">
        <v>23</v>
      </c>
      <c r="B13">
        <v>193</v>
      </c>
      <c r="C13">
        <v>91</v>
      </c>
      <c r="D13" s="4">
        <v>4400000</v>
      </c>
      <c r="E13">
        <v>2.6</v>
      </c>
      <c r="F13">
        <v>10.8</v>
      </c>
      <c r="G13" s="2">
        <f>Table1[[#This Row],[Enrollment]]/Table1[[#This Row],[GE Teachers]]</f>
        <v>17.87037037037037</v>
      </c>
      <c r="H13" s="1">
        <f t="shared" si="0"/>
        <v>4611.7253886010367</v>
      </c>
      <c r="I13" s="1">
        <f t="shared" si="1"/>
        <v>890063</v>
      </c>
      <c r="J13">
        <v>43500</v>
      </c>
      <c r="K13">
        <v>1776</v>
      </c>
      <c r="L13">
        <v>1930</v>
      </c>
      <c r="M13">
        <v>1930</v>
      </c>
      <c r="N13">
        <v>2220</v>
      </c>
      <c r="O13">
        <v>7008</v>
      </c>
      <c r="P13">
        <v>4932</v>
      </c>
      <c r="Q13">
        <v>3860</v>
      </c>
      <c r="R13">
        <v>5000</v>
      </c>
      <c r="S13">
        <v>23000</v>
      </c>
      <c r="T13">
        <v>100000</v>
      </c>
      <c r="V13">
        <v>55243</v>
      </c>
      <c r="W13">
        <f>419909+219755</f>
        <v>639664</v>
      </c>
    </row>
    <row r="15" spans="1:24" x14ac:dyDescent="0.25">
      <c r="A15" t="s">
        <v>35</v>
      </c>
    </row>
    <row r="16" spans="1:24" x14ac:dyDescent="0.25">
      <c r="A16" t="s">
        <v>51</v>
      </c>
    </row>
    <row r="17" spans="1:1" x14ac:dyDescent="0.25">
      <c r="A17" t="s">
        <v>50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</sheetPr>
  <dimension ref="A1:C18"/>
  <sheetViews>
    <sheetView tabSelected="1" zoomScale="110" zoomScaleNormal="110" workbookViewId="0">
      <selection activeCell="A18" sqref="A18"/>
    </sheetView>
  </sheetViews>
  <sheetFormatPr defaultRowHeight="15" x14ac:dyDescent="0.25"/>
  <cols>
    <col min="1" max="1" width="11" customWidth="1"/>
    <col min="2" max="2" width="10.42578125" customWidth="1"/>
    <col min="3" max="3" width="27" customWidth="1"/>
  </cols>
  <sheetData>
    <row r="1" spans="1:3" x14ac:dyDescent="0.25">
      <c r="A1" s="5" t="s">
        <v>36</v>
      </c>
      <c r="B1" s="6" t="s">
        <v>1</v>
      </c>
      <c r="C1" s="5" t="s">
        <v>13</v>
      </c>
    </row>
    <row r="2" spans="1:3" x14ac:dyDescent="0.25">
      <c r="A2" s="5" t="s">
        <v>34</v>
      </c>
      <c r="B2" s="5">
        <v>8</v>
      </c>
      <c r="C2" s="7">
        <v>1802.3607512953367</v>
      </c>
    </row>
    <row r="3" spans="1:3" x14ac:dyDescent="0.25">
      <c r="A3" s="5" t="s">
        <v>16</v>
      </c>
      <c r="B3" s="5">
        <v>24</v>
      </c>
      <c r="C3" s="7">
        <v>605.63555555555558</v>
      </c>
    </row>
    <row r="4" spans="1:3" x14ac:dyDescent="0.25">
      <c r="A4" s="5" t="s">
        <v>26</v>
      </c>
      <c r="B4" s="5">
        <v>34</v>
      </c>
      <c r="C4" s="7">
        <v>694.75700934579436</v>
      </c>
    </row>
    <row r="5" spans="1:3" x14ac:dyDescent="0.25">
      <c r="A5" s="5" t="s">
        <v>0</v>
      </c>
      <c r="B5" s="5">
        <v>55</v>
      </c>
      <c r="C5" s="7">
        <v>1995.3333333333333</v>
      </c>
    </row>
    <row r="6" spans="1:3" x14ac:dyDescent="0.25">
      <c r="A6" s="5" t="s">
        <v>24</v>
      </c>
      <c r="B6" s="5">
        <v>61</v>
      </c>
      <c r="C6" s="7">
        <v>1033.095041322314</v>
      </c>
    </row>
    <row r="7" spans="1:3" x14ac:dyDescent="0.25">
      <c r="A7" s="5" t="s">
        <v>19</v>
      </c>
      <c r="B7" s="5">
        <v>63</v>
      </c>
      <c r="C7" s="7">
        <v>841.7530487804878</v>
      </c>
    </row>
    <row r="8" spans="1:3" x14ac:dyDescent="0.25">
      <c r="A8" s="5" t="s">
        <v>21</v>
      </c>
      <c r="B8" s="5">
        <v>71</v>
      </c>
      <c r="C8" s="7">
        <v>810.64858490566041</v>
      </c>
    </row>
    <row r="9" spans="1:3" x14ac:dyDescent="0.25">
      <c r="A9" s="5" t="s">
        <v>33</v>
      </c>
      <c r="B9" s="5">
        <v>71</v>
      </c>
      <c r="C9" s="7">
        <v>1580.9861111111111</v>
      </c>
    </row>
    <row r="10" spans="1:3" x14ac:dyDescent="0.25">
      <c r="A10" s="5" t="s">
        <v>25</v>
      </c>
      <c r="B10" s="5">
        <v>73</v>
      </c>
      <c r="C10" s="7">
        <v>1139.3377777777778</v>
      </c>
    </row>
    <row r="11" spans="1:3" x14ac:dyDescent="0.25">
      <c r="A11" s="5" t="s">
        <v>18</v>
      </c>
      <c r="B11" s="5">
        <v>88</v>
      </c>
      <c r="C11" s="7">
        <v>1362.4674220963173</v>
      </c>
    </row>
    <row r="12" spans="1:3" x14ac:dyDescent="0.25">
      <c r="A12" s="5" t="s">
        <v>20</v>
      </c>
      <c r="B12" s="5">
        <v>90</v>
      </c>
      <c r="C12" s="7">
        <v>1041.5777777777778</v>
      </c>
    </row>
    <row r="13" spans="1:3" x14ac:dyDescent="0.25">
      <c r="A13" s="5" t="s">
        <v>23</v>
      </c>
      <c r="B13" s="5">
        <v>91</v>
      </c>
      <c r="C13" s="7">
        <v>4611.7253886010367</v>
      </c>
    </row>
    <row r="18" spans="1:1" x14ac:dyDescent="0.25">
      <c r="A18" t="s">
        <v>49</v>
      </c>
    </row>
  </sheetData>
  <conditionalFormatting sqref="B2:B13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  <drawing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F00"/>
  </sheetPr>
  <dimension ref="A1:C24"/>
  <sheetViews>
    <sheetView workbookViewId="0">
      <selection activeCell="P17" sqref="P17"/>
    </sheetView>
  </sheetViews>
  <sheetFormatPr defaultRowHeight="15" x14ac:dyDescent="0.25"/>
  <cols>
    <col min="1" max="1" width="11" customWidth="1"/>
    <col min="2" max="2" width="10.42578125" customWidth="1"/>
    <col min="3" max="3" width="27" customWidth="1"/>
  </cols>
  <sheetData>
    <row r="1" spans="1:3" x14ac:dyDescent="0.25">
      <c r="A1" s="5" t="s">
        <v>36</v>
      </c>
      <c r="B1" s="6" t="s">
        <v>1</v>
      </c>
      <c r="C1" s="5" t="s">
        <v>30</v>
      </c>
    </row>
    <row r="2" spans="1:3" x14ac:dyDescent="0.25">
      <c r="A2" s="5" t="s">
        <v>34</v>
      </c>
      <c r="B2" s="5">
        <v>8</v>
      </c>
      <c r="C2" s="7">
        <v>46950</v>
      </c>
    </row>
    <row r="3" spans="1:3" x14ac:dyDescent="0.25">
      <c r="A3" s="5" t="s">
        <v>16</v>
      </c>
      <c r="B3" s="5">
        <v>24</v>
      </c>
      <c r="C3" s="7">
        <v>30400</v>
      </c>
    </row>
    <row r="4" spans="1:3" x14ac:dyDescent="0.25">
      <c r="A4" s="5" t="s">
        <v>26</v>
      </c>
      <c r="B4" s="5">
        <v>34</v>
      </c>
      <c r="C4" s="7">
        <v>57250</v>
      </c>
    </row>
    <row r="5" spans="1:3" x14ac:dyDescent="0.25">
      <c r="A5" s="5" t="s">
        <v>0</v>
      </c>
      <c r="B5" s="5">
        <v>55</v>
      </c>
      <c r="C5" s="7">
        <v>46250</v>
      </c>
    </row>
    <row r="6" spans="1:3" x14ac:dyDescent="0.25">
      <c r="A6" s="5" t="s">
        <v>24</v>
      </c>
      <c r="B6" s="5">
        <v>61</v>
      </c>
      <c r="C6" s="7">
        <v>38750</v>
      </c>
    </row>
    <row r="7" spans="1:3" x14ac:dyDescent="0.25">
      <c r="A7" s="5" t="s">
        <v>19</v>
      </c>
      <c r="B7" s="5">
        <v>63</v>
      </c>
      <c r="C7" s="7">
        <v>47750</v>
      </c>
    </row>
    <row r="8" spans="1:3" x14ac:dyDescent="0.25">
      <c r="A8" s="5" t="s">
        <v>21</v>
      </c>
      <c r="B8" s="5">
        <v>71</v>
      </c>
      <c r="C8" s="7">
        <v>80250</v>
      </c>
    </row>
    <row r="9" spans="1:3" x14ac:dyDescent="0.25">
      <c r="A9" s="5" t="s">
        <v>33</v>
      </c>
      <c r="B9" s="5">
        <v>71</v>
      </c>
      <c r="C9" s="7">
        <v>34750</v>
      </c>
    </row>
    <row r="10" spans="1:3" x14ac:dyDescent="0.25">
      <c r="A10" s="5" t="s">
        <v>25</v>
      </c>
      <c r="B10" s="5">
        <v>73</v>
      </c>
      <c r="C10" s="7">
        <v>50250</v>
      </c>
    </row>
    <row r="11" spans="1:3" x14ac:dyDescent="0.25">
      <c r="A11" s="5" t="s">
        <v>18</v>
      </c>
      <c r="B11" s="5">
        <v>88</v>
      </c>
      <c r="C11" s="7">
        <v>68000</v>
      </c>
    </row>
    <row r="12" spans="1:3" x14ac:dyDescent="0.25">
      <c r="A12" s="5" t="s">
        <v>20</v>
      </c>
      <c r="B12" s="5">
        <v>90</v>
      </c>
      <c r="C12" s="7">
        <v>54000</v>
      </c>
    </row>
    <row r="13" spans="1:3" x14ac:dyDescent="0.25">
      <c r="A13" s="5" t="s">
        <v>23</v>
      </c>
      <c r="B13" s="5">
        <v>91</v>
      </c>
      <c r="C13" s="7">
        <v>43500</v>
      </c>
    </row>
    <row r="22" spans="1:1" x14ac:dyDescent="0.25">
      <c r="A22" t="s">
        <v>46</v>
      </c>
    </row>
    <row r="23" spans="1:1" x14ac:dyDescent="0.25">
      <c r="A23" t="s">
        <v>47</v>
      </c>
    </row>
    <row r="24" spans="1:1" x14ac:dyDescent="0.25">
      <c r="A24" t="s">
        <v>48</v>
      </c>
    </row>
  </sheetData>
  <pageMargins left="0.7" right="0.7" top="0.75" bottom="0.75" header="0.3" footer="0.3"/>
  <drawing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6600"/>
  </sheetPr>
  <dimension ref="A1:Z31"/>
  <sheetViews>
    <sheetView topLeftCell="C1" workbookViewId="0">
      <selection activeCell="C31" sqref="C31"/>
    </sheetView>
  </sheetViews>
  <sheetFormatPr defaultRowHeight="15" x14ac:dyDescent="0.25"/>
  <cols>
    <col min="1" max="1" width="13.85546875" bestFit="1" customWidth="1"/>
    <col min="2" max="2" width="13" customWidth="1"/>
    <col min="3" max="3" width="10.42578125" customWidth="1"/>
    <col min="4" max="4" width="15.28515625" hidden="1" customWidth="1"/>
    <col min="5" max="5" width="12.85546875" hidden="1" customWidth="1"/>
    <col min="6" max="7" width="13.7109375" hidden="1" customWidth="1"/>
    <col min="8" max="9" width="12.140625" customWidth="1"/>
    <col min="10" max="10" width="12.85546875" customWidth="1"/>
    <col min="11" max="11" width="12.42578125" customWidth="1"/>
    <col min="12" max="12" width="13" customWidth="1"/>
    <col min="15" max="15" width="12" customWidth="1"/>
    <col min="16" max="16" width="9.85546875" customWidth="1"/>
    <col min="17" max="17" width="10.140625" customWidth="1"/>
    <col min="18" max="18" width="11.42578125" customWidth="1"/>
    <col min="19" max="19" width="10" customWidth="1"/>
    <col min="21" max="21" width="11.28515625" customWidth="1"/>
    <col min="23" max="23" width="11.7109375" customWidth="1"/>
    <col min="25" max="25" width="14.140625" customWidth="1"/>
    <col min="26" max="26" width="12.140625" customWidth="1"/>
  </cols>
  <sheetData>
    <row r="1" spans="1:26" s="3" customFormat="1" ht="45" x14ac:dyDescent="0.25">
      <c r="A1" s="13" t="s">
        <v>29</v>
      </c>
      <c r="B1" s="14" t="s">
        <v>15</v>
      </c>
      <c r="C1" s="14" t="s">
        <v>1</v>
      </c>
      <c r="D1" s="14" t="s">
        <v>31</v>
      </c>
      <c r="E1" s="14" t="s">
        <v>32</v>
      </c>
      <c r="F1" s="14" t="s">
        <v>17</v>
      </c>
      <c r="G1" s="14" t="s">
        <v>38</v>
      </c>
      <c r="H1" s="39" t="s">
        <v>39</v>
      </c>
      <c r="I1" s="39" t="s">
        <v>42</v>
      </c>
      <c r="J1" s="14" t="s">
        <v>13</v>
      </c>
      <c r="K1" s="15" t="s">
        <v>41</v>
      </c>
      <c r="L1" s="3" t="s">
        <v>30</v>
      </c>
      <c r="M1" s="3" t="s">
        <v>3</v>
      </c>
      <c r="N1" s="3" t="s">
        <v>4</v>
      </c>
      <c r="O1" s="3" t="s">
        <v>22</v>
      </c>
      <c r="P1" s="3" t="s">
        <v>5</v>
      </c>
      <c r="Q1" s="3" t="s">
        <v>27</v>
      </c>
      <c r="R1" s="3" t="s">
        <v>12</v>
      </c>
      <c r="S1" s="3" t="s">
        <v>11</v>
      </c>
      <c r="T1" s="3" t="s">
        <v>6</v>
      </c>
      <c r="U1" s="3" t="s">
        <v>7</v>
      </c>
      <c r="V1" s="3" t="s">
        <v>8</v>
      </c>
      <c r="W1" s="3" t="s">
        <v>9</v>
      </c>
      <c r="X1" s="3" t="s">
        <v>10</v>
      </c>
      <c r="Y1" s="3" t="s">
        <v>14</v>
      </c>
      <c r="Z1" s="3" t="s">
        <v>28</v>
      </c>
    </row>
    <row r="2" spans="1:26" x14ac:dyDescent="0.25">
      <c r="A2" s="16" t="s">
        <v>34</v>
      </c>
      <c r="B2" s="17">
        <v>1544</v>
      </c>
      <c r="C2" s="17">
        <v>8</v>
      </c>
      <c r="D2" s="18">
        <v>15100000</v>
      </c>
      <c r="E2" s="17">
        <v>6.1</v>
      </c>
      <c r="F2" s="17">
        <v>73.099999999999994</v>
      </c>
      <c r="G2" s="19">
        <f>Table15[[#This Row],[Enrollment]]/Table15[[#This Row],[GE Teachers]]</f>
        <v>21.121751025991795</v>
      </c>
      <c r="H2" s="20">
        <v>1802</v>
      </c>
      <c r="I2" s="20">
        <f t="shared" ref="I2:I13" si="0">H2*B2</f>
        <v>2782288</v>
      </c>
      <c r="J2" s="20">
        <f t="shared" ref="J2:J13" si="1">K2/B2</f>
        <v>1802.3607512953367</v>
      </c>
      <c r="K2" s="21">
        <f t="shared" ref="K2:K13" si="2">SUM(L2:Z2)</f>
        <v>2782845</v>
      </c>
      <c r="L2">
        <v>46950</v>
      </c>
      <c r="M2">
        <v>14205</v>
      </c>
      <c r="N2">
        <v>15440</v>
      </c>
      <c r="O2">
        <v>15440</v>
      </c>
      <c r="P2">
        <v>17756</v>
      </c>
      <c r="Q2">
        <v>0</v>
      </c>
      <c r="R2">
        <v>11753</v>
      </c>
      <c r="S2">
        <v>30880</v>
      </c>
      <c r="T2">
        <v>5000</v>
      </c>
      <c r="U2">
        <v>23000</v>
      </c>
      <c r="V2" s="1">
        <v>100000</v>
      </c>
      <c r="X2">
        <v>196152</v>
      </c>
      <c r="Z2">
        <v>2306269</v>
      </c>
    </row>
    <row r="3" spans="1:26" s="38" customFormat="1" x14ac:dyDescent="0.25">
      <c r="A3" s="16" t="s">
        <v>16</v>
      </c>
      <c r="B3" s="17">
        <v>450</v>
      </c>
      <c r="C3" s="17">
        <v>24</v>
      </c>
      <c r="D3" s="18">
        <v>5300000</v>
      </c>
      <c r="E3" s="17">
        <v>1.5</v>
      </c>
      <c r="F3" s="17">
        <v>25.4</v>
      </c>
      <c r="G3" s="19">
        <f>Table15[[#This Row],[Enrollment]]/Table15[[#This Row],[GE Teachers]]</f>
        <v>17.716535433070867</v>
      </c>
      <c r="H3" s="20">
        <f>(1802)+ (C3*10)</f>
        <v>2042</v>
      </c>
      <c r="I3" s="20">
        <f t="shared" si="0"/>
        <v>918900</v>
      </c>
      <c r="J3" s="20">
        <f t="shared" si="1"/>
        <v>605.63555555555558</v>
      </c>
      <c r="K3" s="21">
        <f t="shared" si="2"/>
        <v>272536</v>
      </c>
      <c r="L3">
        <v>30400</v>
      </c>
      <c r="M3">
        <v>4140</v>
      </c>
      <c r="N3">
        <v>4500</v>
      </c>
      <c r="O3">
        <v>4500</v>
      </c>
      <c r="P3">
        <v>5175</v>
      </c>
      <c r="Q3">
        <v>0</v>
      </c>
      <c r="R3">
        <v>6667</v>
      </c>
      <c r="S3">
        <v>9000</v>
      </c>
      <c r="T3">
        <v>5000</v>
      </c>
      <c r="U3">
        <v>23000</v>
      </c>
      <c r="V3">
        <v>100000</v>
      </c>
      <c r="W3"/>
      <c r="X3">
        <v>80154</v>
      </c>
      <c r="Y3"/>
      <c r="Z3"/>
    </row>
    <row r="4" spans="1:26" x14ac:dyDescent="0.25">
      <c r="A4" s="16" t="s">
        <v>26</v>
      </c>
      <c r="B4" s="17">
        <v>428</v>
      </c>
      <c r="C4" s="17">
        <v>34</v>
      </c>
      <c r="D4" s="18">
        <v>5100000</v>
      </c>
      <c r="E4" s="17">
        <v>3.4</v>
      </c>
      <c r="F4" s="17">
        <v>23.5</v>
      </c>
      <c r="G4" s="19">
        <f>Table15[[#This Row],[Enrollment]]/Table15[[#This Row],[GE Teachers]]</f>
        <v>18.212765957446809</v>
      </c>
      <c r="H4" s="20">
        <f t="shared" ref="H4:H13" si="3">(1802)+ (C4*10)</f>
        <v>2142</v>
      </c>
      <c r="I4" s="20">
        <f t="shared" si="0"/>
        <v>916776</v>
      </c>
      <c r="J4" s="20">
        <f t="shared" si="1"/>
        <v>694.75700934579436</v>
      </c>
      <c r="K4" s="21">
        <f t="shared" si="2"/>
        <v>297356</v>
      </c>
      <c r="L4">
        <v>57250</v>
      </c>
      <c r="M4">
        <v>3938</v>
      </c>
      <c r="N4">
        <v>4280</v>
      </c>
      <c r="O4">
        <v>4280</v>
      </c>
      <c r="P4">
        <v>4922</v>
      </c>
      <c r="Q4">
        <v>2880</v>
      </c>
      <c r="R4">
        <v>7492</v>
      </c>
      <c r="S4">
        <v>8560</v>
      </c>
      <c r="T4">
        <v>5000</v>
      </c>
      <c r="U4">
        <v>23000</v>
      </c>
      <c r="V4">
        <v>100000</v>
      </c>
      <c r="X4">
        <v>75754</v>
      </c>
    </row>
    <row r="5" spans="1:26" x14ac:dyDescent="0.25">
      <c r="A5" s="16" t="s">
        <v>0</v>
      </c>
      <c r="B5" s="17">
        <v>225</v>
      </c>
      <c r="C5" s="17">
        <v>55</v>
      </c>
      <c r="D5" s="18">
        <v>3900000</v>
      </c>
      <c r="E5" s="17">
        <v>1.8</v>
      </c>
      <c r="F5" s="17">
        <v>12.2</v>
      </c>
      <c r="G5" s="19">
        <f>Table15[[#This Row],[Enrollment]]/Table15[[#This Row],[GE Teachers]]</f>
        <v>18.442622950819672</v>
      </c>
      <c r="H5" s="20">
        <f t="shared" si="3"/>
        <v>2352</v>
      </c>
      <c r="I5" s="20">
        <f t="shared" si="0"/>
        <v>529200</v>
      </c>
      <c r="J5" s="20">
        <f t="shared" si="1"/>
        <v>1995.3333333333333</v>
      </c>
      <c r="K5" s="21">
        <f t="shared" si="2"/>
        <v>448950</v>
      </c>
      <c r="L5" s="8">
        <v>46250</v>
      </c>
      <c r="M5">
        <v>2070</v>
      </c>
      <c r="N5">
        <v>2250</v>
      </c>
      <c r="O5">
        <v>2250</v>
      </c>
      <c r="P5">
        <v>2588</v>
      </c>
      <c r="Q5">
        <v>2488</v>
      </c>
      <c r="R5">
        <v>4961</v>
      </c>
      <c r="S5">
        <v>4500</v>
      </c>
      <c r="T5">
        <v>5000</v>
      </c>
      <c r="U5">
        <v>23000</v>
      </c>
      <c r="V5">
        <v>100000</v>
      </c>
      <c r="W5">
        <v>200000</v>
      </c>
      <c r="X5">
        <v>53593</v>
      </c>
    </row>
    <row r="6" spans="1:26" x14ac:dyDescent="0.25">
      <c r="A6" s="16" t="s">
        <v>24</v>
      </c>
      <c r="B6" s="17">
        <v>242</v>
      </c>
      <c r="C6" s="17">
        <v>61</v>
      </c>
      <c r="D6" s="18">
        <v>4100000</v>
      </c>
      <c r="E6" s="17">
        <v>2.2999999999999998</v>
      </c>
      <c r="F6" s="17">
        <v>13</v>
      </c>
      <c r="G6" s="19">
        <f>Table15[[#This Row],[Enrollment]]/Table15[[#This Row],[GE Teachers]]</f>
        <v>18.615384615384617</v>
      </c>
      <c r="H6" s="20">
        <f t="shared" si="3"/>
        <v>2412</v>
      </c>
      <c r="I6" s="20">
        <f t="shared" si="0"/>
        <v>583704</v>
      </c>
      <c r="J6" s="20">
        <f t="shared" si="1"/>
        <v>1033.095041322314</v>
      </c>
      <c r="K6" s="21">
        <f t="shared" si="2"/>
        <v>250009</v>
      </c>
      <c r="L6">
        <v>38750</v>
      </c>
      <c r="M6">
        <v>2226</v>
      </c>
      <c r="N6">
        <v>2420</v>
      </c>
      <c r="O6">
        <v>2420</v>
      </c>
      <c r="P6">
        <v>2783</v>
      </c>
      <c r="Q6">
        <v>2957</v>
      </c>
      <c r="R6">
        <v>6691</v>
      </c>
      <c r="S6">
        <v>4840</v>
      </c>
      <c r="T6">
        <v>5000</v>
      </c>
      <c r="U6">
        <v>23000</v>
      </c>
      <c r="V6">
        <v>100000</v>
      </c>
      <c r="X6">
        <v>58922</v>
      </c>
    </row>
    <row r="7" spans="1:26" x14ac:dyDescent="0.25">
      <c r="A7" s="16" t="s">
        <v>19</v>
      </c>
      <c r="B7" s="17">
        <v>328</v>
      </c>
      <c r="C7" s="17">
        <v>63</v>
      </c>
      <c r="D7" s="18">
        <v>4800000</v>
      </c>
      <c r="E7" s="17">
        <v>3.1</v>
      </c>
      <c r="F7" s="17">
        <v>16.899999999999999</v>
      </c>
      <c r="G7" s="19">
        <f>Table15[[#This Row],[Enrollment]]/Table15[[#This Row],[GE Teachers]]</f>
        <v>19.408284023668642</v>
      </c>
      <c r="H7" s="20">
        <f t="shared" si="3"/>
        <v>2432</v>
      </c>
      <c r="I7" s="20">
        <f t="shared" si="0"/>
        <v>797696</v>
      </c>
      <c r="J7" s="20">
        <f t="shared" si="1"/>
        <v>841.7530487804878</v>
      </c>
      <c r="K7" s="21">
        <f t="shared" si="2"/>
        <v>276095</v>
      </c>
      <c r="L7">
        <v>47750</v>
      </c>
      <c r="M7">
        <v>3018</v>
      </c>
      <c r="N7">
        <v>3280</v>
      </c>
      <c r="O7">
        <v>3280</v>
      </c>
      <c r="P7">
        <v>3772</v>
      </c>
      <c r="Q7">
        <v>4126</v>
      </c>
      <c r="R7">
        <v>6816</v>
      </c>
      <c r="S7">
        <v>6560</v>
      </c>
      <c r="T7">
        <v>5000</v>
      </c>
      <c r="U7">
        <v>23000</v>
      </c>
      <c r="V7">
        <v>100000</v>
      </c>
      <c r="X7">
        <v>69493</v>
      </c>
    </row>
    <row r="8" spans="1:26" x14ac:dyDescent="0.25">
      <c r="A8" s="32" t="s">
        <v>33</v>
      </c>
      <c r="B8" s="33">
        <v>216</v>
      </c>
      <c r="C8" s="33">
        <v>71</v>
      </c>
      <c r="D8" s="34">
        <v>4000000</v>
      </c>
      <c r="E8" s="33">
        <v>2.7</v>
      </c>
      <c r="F8" s="33">
        <v>12.8</v>
      </c>
      <c r="G8" s="35">
        <f>Table15[[#This Row],[Enrollment]]/Table15[[#This Row],[GE Teachers]]</f>
        <v>16.875</v>
      </c>
      <c r="H8" s="20">
        <f t="shared" si="3"/>
        <v>2512</v>
      </c>
      <c r="I8" s="36">
        <f t="shared" si="0"/>
        <v>542592</v>
      </c>
      <c r="J8" s="36">
        <f t="shared" si="1"/>
        <v>1580.9861111111111</v>
      </c>
      <c r="K8" s="37">
        <f t="shared" si="2"/>
        <v>341493</v>
      </c>
      <c r="L8" s="38">
        <v>34750</v>
      </c>
      <c r="M8" s="38">
        <v>1987</v>
      </c>
      <c r="N8" s="38">
        <v>2160</v>
      </c>
      <c r="O8" s="38">
        <v>2160</v>
      </c>
      <c r="P8" s="38">
        <v>2484</v>
      </c>
      <c r="Q8" s="38">
        <v>3077</v>
      </c>
      <c r="R8" s="38">
        <v>4713</v>
      </c>
      <c r="S8" s="38">
        <v>4320</v>
      </c>
      <c r="T8" s="38">
        <v>5000</v>
      </c>
      <c r="U8" s="38">
        <v>23000</v>
      </c>
      <c r="V8" s="38">
        <v>100000</v>
      </c>
      <c r="W8" s="38"/>
      <c r="X8" s="38">
        <v>56286</v>
      </c>
      <c r="Y8" s="38">
        <v>101556</v>
      </c>
      <c r="Z8" s="38"/>
    </row>
    <row r="9" spans="1:26" x14ac:dyDescent="0.25">
      <c r="A9" s="16" t="s">
        <v>21</v>
      </c>
      <c r="B9" s="17">
        <v>424</v>
      </c>
      <c r="C9" s="17">
        <v>71</v>
      </c>
      <c r="D9" s="18">
        <v>6600000</v>
      </c>
      <c r="E9" s="17">
        <v>3.4</v>
      </c>
      <c r="F9" s="17">
        <v>23.3</v>
      </c>
      <c r="G9" s="19">
        <f>Table15[[#This Row],[Enrollment]]/Table15[[#This Row],[GE Teachers]]</f>
        <v>18.197424892703861</v>
      </c>
      <c r="H9" s="20">
        <f t="shared" si="3"/>
        <v>2512</v>
      </c>
      <c r="I9" s="20">
        <f t="shared" si="0"/>
        <v>1065088</v>
      </c>
      <c r="J9" s="20">
        <f t="shared" si="1"/>
        <v>810.64858490566041</v>
      </c>
      <c r="K9" s="21">
        <f t="shared" si="2"/>
        <v>343715</v>
      </c>
      <c r="L9">
        <v>80250</v>
      </c>
      <c r="M9">
        <v>3901</v>
      </c>
      <c r="N9">
        <v>4240</v>
      </c>
      <c r="O9">
        <v>4240</v>
      </c>
      <c r="P9">
        <v>4876</v>
      </c>
      <c r="Q9">
        <v>6026</v>
      </c>
      <c r="R9">
        <v>5842</v>
      </c>
      <c r="S9">
        <v>8480</v>
      </c>
      <c r="T9">
        <v>5000</v>
      </c>
      <c r="U9">
        <v>23000</v>
      </c>
      <c r="V9">
        <v>100000</v>
      </c>
      <c r="X9">
        <v>97860</v>
      </c>
    </row>
    <row r="10" spans="1:26" x14ac:dyDescent="0.25">
      <c r="A10" s="16" t="s">
        <v>25</v>
      </c>
      <c r="B10" s="17">
        <v>225</v>
      </c>
      <c r="C10" s="17">
        <v>73</v>
      </c>
      <c r="D10" s="18">
        <v>3800000</v>
      </c>
      <c r="E10" s="17">
        <v>2.8</v>
      </c>
      <c r="F10" s="17">
        <v>13.3</v>
      </c>
      <c r="G10" s="19">
        <f>Table15[[#This Row],[Enrollment]]/Table15[[#This Row],[GE Teachers]]</f>
        <v>16.917293233082706</v>
      </c>
      <c r="H10" s="20">
        <f t="shared" si="3"/>
        <v>2532</v>
      </c>
      <c r="I10" s="20">
        <f t="shared" si="0"/>
        <v>569700</v>
      </c>
      <c r="J10" s="20">
        <f t="shared" si="1"/>
        <v>1139.3377777777778</v>
      </c>
      <c r="K10" s="21">
        <f t="shared" si="2"/>
        <v>256351</v>
      </c>
      <c r="L10">
        <v>50250</v>
      </c>
      <c r="M10">
        <v>2070</v>
      </c>
      <c r="N10">
        <v>2250</v>
      </c>
      <c r="O10">
        <v>2250</v>
      </c>
      <c r="P10">
        <v>2588</v>
      </c>
      <c r="Q10">
        <v>3271</v>
      </c>
      <c r="R10">
        <v>5286</v>
      </c>
      <c r="S10">
        <v>4500</v>
      </c>
      <c r="T10">
        <v>5000</v>
      </c>
      <c r="U10">
        <v>23000</v>
      </c>
      <c r="V10">
        <v>100000</v>
      </c>
      <c r="X10">
        <v>55886</v>
      </c>
    </row>
    <row r="11" spans="1:26" x14ac:dyDescent="0.25">
      <c r="A11" s="16" t="s">
        <v>18</v>
      </c>
      <c r="B11" s="17">
        <v>353</v>
      </c>
      <c r="C11" s="17">
        <v>88</v>
      </c>
      <c r="D11" s="18">
        <v>6500000</v>
      </c>
      <c r="E11" s="17">
        <v>3.2</v>
      </c>
      <c r="F11" s="17">
        <v>19</v>
      </c>
      <c r="G11" s="19">
        <f>Table15[[#This Row],[Enrollment]]/Table15[[#This Row],[GE Teachers]]</f>
        <v>18.578947368421051</v>
      </c>
      <c r="H11" s="20">
        <f t="shared" si="3"/>
        <v>2682</v>
      </c>
      <c r="I11" s="20">
        <f t="shared" si="0"/>
        <v>946746</v>
      </c>
      <c r="J11" s="20">
        <f t="shared" si="1"/>
        <v>1362.4674220963173</v>
      </c>
      <c r="K11" s="21">
        <f t="shared" si="2"/>
        <v>480951</v>
      </c>
      <c r="L11">
        <v>68000</v>
      </c>
      <c r="M11">
        <v>3248</v>
      </c>
      <c r="N11">
        <v>3530</v>
      </c>
      <c r="O11">
        <v>3530</v>
      </c>
      <c r="P11">
        <v>4060</v>
      </c>
      <c r="Q11">
        <v>12461</v>
      </c>
      <c r="R11">
        <v>6533</v>
      </c>
      <c r="S11">
        <v>7060</v>
      </c>
      <c r="T11">
        <v>5000</v>
      </c>
      <c r="U11">
        <v>23000</v>
      </c>
      <c r="V11">
        <v>100000</v>
      </c>
      <c r="X11">
        <v>93932</v>
      </c>
      <c r="Y11">
        <v>150597</v>
      </c>
    </row>
    <row r="12" spans="1:26" x14ac:dyDescent="0.25">
      <c r="A12" s="16" t="s">
        <v>20</v>
      </c>
      <c r="B12" s="17">
        <v>270</v>
      </c>
      <c r="C12" s="17">
        <v>90</v>
      </c>
      <c r="D12" s="18">
        <v>4500000</v>
      </c>
      <c r="E12" s="17">
        <v>2.9</v>
      </c>
      <c r="F12" s="17">
        <v>15.2</v>
      </c>
      <c r="G12" s="19">
        <f>Table15[[#This Row],[Enrollment]]/Table15[[#This Row],[GE Teachers]]</f>
        <v>17.763157894736842</v>
      </c>
      <c r="H12" s="20">
        <f t="shared" si="3"/>
        <v>2702</v>
      </c>
      <c r="I12" s="20">
        <f t="shared" si="0"/>
        <v>729540</v>
      </c>
      <c r="J12" s="20">
        <f t="shared" si="1"/>
        <v>1041.5777777777778</v>
      </c>
      <c r="K12" s="21">
        <f t="shared" si="2"/>
        <v>281226</v>
      </c>
      <c r="L12">
        <v>54000</v>
      </c>
      <c r="M12">
        <v>2484</v>
      </c>
      <c r="N12">
        <v>2700</v>
      </c>
      <c r="O12">
        <v>2700</v>
      </c>
      <c r="P12">
        <v>3105</v>
      </c>
      <c r="Q12">
        <v>9689</v>
      </c>
      <c r="R12">
        <v>6628</v>
      </c>
      <c r="S12">
        <v>5400</v>
      </c>
      <c r="T12">
        <v>5000</v>
      </c>
      <c r="U12">
        <v>23000</v>
      </c>
      <c r="V12">
        <v>100000</v>
      </c>
      <c r="X12">
        <v>66520</v>
      </c>
    </row>
    <row r="13" spans="1:26" x14ac:dyDescent="0.25">
      <c r="A13" s="22" t="s">
        <v>23</v>
      </c>
      <c r="B13" s="23">
        <v>193</v>
      </c>
      <c r="C13" s="23">
        <v>91</v>
      </c>
      <c r="D13" s="24">
        <v>4400000</v>
      </c>
      <c r="E13" s="23">
        <v>2.6</v>
      </c>
      <c r="F13" s="23">
        <v>10.8</v>
      </c>
      <c r="G13" s="25">
        <f>Table15[[#This Row],[Enrollment]]/Table15[[#This Row],[GE Teachers]]</f>
        <v>17.87037037037037</v>
      </c>
      <c r="H13" s="20">
        <f t="shared" si="3"/>
        <v>2712</v>
      </c>
      <c r="I13" s="26">
        <f t="shared" si="0"/>
        <v>523416</v>
      </c>
      <c r="J13" s="26">
        <f t="shared" si="1"/>
        <v>4611.7253886010367</v>
      </c>
      <c r="K13" s="27">
        <f t="shared" si="2"/>
        <v>890063</v>
      </c>
      <c r="L13">
        <v>43500</v>
      </c>
      <c r="M13">
        <v>1776</v>
      </c>
      <c r="N13">
        <v>1930</v>
      </c>
      <c r="O13">
        <v>1930</v>
      </c>
      <c r="P13">
        <v>2220</v>
      </c>
      <c r="Q13">
        <v>7008</v>
      </c>
      <c r="R13">
        <v>4932</v>
      </c>
      <c r="S13">
        <v>3860</v>
      </c>
      <c r="T13">
        <v>5000</v>
      </c>
      <c r="U13">
        <v>23000</v>
      </c>
      <c r="V13">
        <v>100000</v>
      </c>
      <c r="X13">
        <v>55243</v>
      </c>
      <c r="Y13">
        <f>419909+219755</f>
        <v>639664</v>
      </c>
    </row>
    <row r="14" spans="1:26" x14ac:dyDescent="0.25">
      <c r="A14" t="s">
        <v>35</v>
      </c>
      <c r="I14" s="1">
        <f>SUM(I2:I13)</f>
        <v>10905646</v>
      </c>
      <c r="K14" s="1">
        <f>SUM(K2:K13)</f>
        <v>6921590</v>
      </c>
    </row>
    <row r="15" spans="1:26" x14ac:dyDescent="0.25">
      <c r="A15" t="s">
        <v>37</v>
      </c>
      <c r="L15" s="11" t="s">
        <v>40</v>
      </c>
    </row>
    <row r="16" spans="1:26" ht="45" x14ac:dyDescent="0.25">
      <c r="K16" t="s">
        <v>15</v>
      </c>
      <c r="L16" s="9" t="s">
        <v>30</v>
      </c>
      <c r="M16" s="9" t="s">
        <v>3</v>
      </c>
      <c r="N16" s="9" t="s">
        <v>4</v>
      </c>
      <c r="O16" s="9" t="s">
        <v>22</v>
      </c>
      <c r="P16" s="9" t="s">
        <v>5</v>
      </c>
      <c r="Q16" s="9" t="s">
        <v>27</v>
      </c>
      <c r="R16" s="9" t="s">
        <v>12</v>
      </c>
      <c r="S16" s="9" t="s">
        <v>11</v>
      </c>
      <c r="T16" s="9" t="s">
        <v>6</v>
      </c>
      <c r="U16" s="9" t="s">
        <v>7</v>
      </c>
      <c r="V16" s="9" t="s">
        <v>8</v>
      </c>
      <c r="W16" s="9" t="s">
        <v>9</v>
      </c>
      <c r="X16" s="9" t="s">
        <v>10</v>
      </c>
      <c r="Y16" s="9" t="s">
        <v>14</v>
      </c>
      <c r="Z16" s="9" t="s">
        <v>28</v>
      </c>
    </row>
    <row r="17" spans="3:26" x14ac:dyDescent="0.25">
      <c r="J17" t="str">
        <f t="shared" ref="J17:J28" si="4">A2</f>
        <v>Deal*</v>
      </c>
      <c r="K17">
        <f t="shared" ref="K17:K28" si="5">B2</f>
        <v>1544</v>
      </c>
      <c r="L17" s="2">
        <f t="shared" ref="L17:L28" si="6">L2/B2</f>
        <v>30.4080310880829</v>
      </c>
      <c r="M17" s="10">
        <f t="shared" ref="M17:M28" si="7">M2/B2</f>
        <v>9.2001295336787567</v>
      </c>
      <c r="N17" s="10">
        <f t="shared" ref="N17:N28" si="8">N2/B2</f>
        <v>10</v>
      </c>
      <c r="O17" s="10">
        <f t="shared" ref="O17:O28" si="9">O2/B2</f>
        <v>10</v>
      </c>
      <c r="P17" s="10">
        <f t="shared" ref="P17:P28" si="10">P2/B2</f>
        <v>11.5</v>
      </c>
      <c r="Q17" s="2">
        <f t="shared" ref="Q17:Q28" si="11">Q2/B2</f>
        <v>0</v>
      </c>
      <c r="R17" s="2">
        <f t="shared" ref="R17:R28" si="12">R2/B2</f>
        <v>7.6120466321243523</v>
      </c>
      <c r="S17" s="10">
        <f t="shared" ref="S17:S28" si="13">S2/B2</f>
        <v>20</v>
      </c>
      <c r="T17" s="12">
        <f t="shared" ref="T17:T28" si="14">T2/B2</f>
        <v>3.2383419689119171</v>
      </c>
      <c r="U17" s="12">
        <f t="shared" ref="U17:U28" si="15">U2/B2</f>
        <v>14.896373056994818</v>
      </c>
      <c r="V17" s="12">
        <f t="shared" ref="V17:V28" si="16">V2/B2</f>
        <v>64.766839378238345</v>
      </c>
      <c r="W17" s="2">
        <f t="shared" ref="W17:W28" si="17">W2/B2</f>
        <v>0</v>
      </c>
      <c r="X17" s="2">
        <f t="shared" ref="X17:X28" si="18">X2/B2</f>
        <v>127.04145077720207</v>
      </c>
      <c r="Y17" s="2">
        <f t="shared" ref="Y17:Y28" si="19">Y2/B2</f>
        <v>0</v>
      </c>
      <c r="Z17" s="2">
        <f t="shared" ref="Z17:Z28" si="20">Z2/B2</f>
        <v>1493.6975388601036</v>
      </c>
    </row>
    <row r="18" spans="3:26" s="28" customFormat="1" x14ac:dyDescent="0.25">
      <c r="J18" s="28" t="str">
        <f t="shared" si="4"/>
        <v>Hardy</v>
      </c>
      <c r="K18" s="28">
        <f t="shared" si="5"/>
        <v>450</v>
      </c>
      <c r="L18" s="29">
        <f t="shared" si="6"/>
        <v>67.555555555555557</v>
      </c>
      <c r="M18" s="30">
        <f t="shared" si="7"/>
        <v>9.1999999999999993</v>
      </c>
      <c r="N18" s="30">
        <f t="shared" si="8"/>
        <v>10</v>
      </c>
      <c r="O18" s="30">
        <f t="shared" si="9"/>
        <v>10</v>
      </c>
      <c r="P18" s="30">
        <f t="shared" si="10"/>
        <v>11.5</v>
      </c>
      <c r="Q18" s="29">
        <f t="shared" si="11"/>
        <v>0</v>
      </c>
      <c r="R18" s="29">
        <f t="shared" si="12"/>
        <v>14.815555555555555</v>
      </c>
      <c r="S18" s="30">
        <f t="shared" si="13"/>
        <v>20</v>
      </c>
      <c r="T18" s="31">
        <f t="shared" si="14"/>
        <v>11.111111111111111</v>
      </c>
      <c r="U18" s="31">
        <f t="shared" si="15"/>
        <v>51.111111111111114</v>
      </c>
      <c r="V18" s="31">
        <f t="shared" si="16"/>
        <v>222.22222222222223</v>
      </c>
      <c r="W18" s="29">
        <f t="shared" si="17"/>
        <v>0</v>
      </c>
      <c r="X18" s="29">
        <f t="shared" si="18"/>
        <v>178.12</v>
      </c>
      <c r="Y18" s="29">
        <f t="shared" si="19"/>
        <v>0</v>
      </c>
      <c r="Z18" s="29">
        <f t="shared" si="20"/>
        <v>0</v>
      </c>
    </row>
    <row r="19" spans="3:26" x14ac:dyDescent="0.25">
      <c r="J19" t="str">
        <f t="shared" si="4"/>
        <v>Stuart-Hobson</v>
      </c>
      <c r="K19">
        <f t="shared" si="5"/>
        <v>428</v>
      </c>
      <c r="L19" s="2">
        <f t="shared" si="6"/>
        <v>133.76168224299064</v>
      </c>
      <c r="M19" s="10">
        <f t="shared" si="7"/>
        <v>9.2009345794392523</v>
      </c>
      <c r="N19" s="10">
        <f t="shared" si="8"/>
        <v>10</v>
      </c>
      <c r="O19" s="10">
        <f t="shared" si="9"/>
        <v>10</v>
      </c>
      <c r="P19" s="10">
        <f t="shared" si="10"/>
        <v>11.5</v>
      </c>
      <c r="Q19" s="2">
        <f t="shared" si="11"/>
        <v>6.7289719626168223</v>
      </c>
      <c r="R19" s="2">
        <f t="shared" si="12"/>
        <v>17.504672897196262</v>
      </c>
      <c r="S19" s="10">
        <f t="shared" si="13"/>
        <v>20</v>
      </c>
      <c r="T19" s="12">
        <f t="shared" si="14"/>
        <v>11.682242990654206</v>
      </c>
      <c r="U19" s="12">
        <f t="shared" si="15"/>
        <v>53.738317757009348</v>
      </c>
      <c r="V19" s="12">
        <f t="shared" si="16"/>
        <v>233.64485981308411</v>
      </c>
      <c r="W19" s="2">
        <f t="shared" si="17"/>
        <v>0</v>
      </c>
      <c r="X19" s="2">
        <f t="shared" si="18"/>
        <v>176.99532710280374</v>
      </c>
      <c r="Y19" s="2">
        <f t="shared" si="19"/>
        <v>0</v>
      </c>
      <c r="Z19" s="2">
        <f t="shared" si="20"/>
        <v>0</v>
      </c>
    </row>
    <row r="20" spans="3:26" x14ac:dyDescent="0.25">
      <c r="J20" t="str">
        <f t="shared" si="4"/>
        <v>Brookland</v>
      </c>
      <c r="K20">
        <f t="shared" si="5"/>
        <v>225</v>
      </c>
      <c r="L20" s="2">
        <f t="shared" si="6"/>
        <v>205.55555555555554</v>
      </c>
      <c r="M20" s="10">
        <f t="shared" si="7"/>
        <v>9.1999999999999993</v>
      </c>
      <c r="N20" s="10">
        <f t="shared" si="8"/>
        <v>10</v>
      </c>
      <c r="O20" s="10">
        <f t="shared" si="9"/>
        <v>10</v>
      </c>
      <c r="P20" s="10">
        <f t="shared" si="10"/>
        <v>11.502222222222223</v>
      </c>
      <c r="Q20" s="2">
        <f t="shared" si="11"/>
        <v>11.057777777777778</v>
      </c>
      <c r="R20" s="2">
        <f t="shared" si="12"/>
        <v>22.048888888888889</v>
      </c>
      <c r="S20" s="10">
        <f t="shared" si="13"/>
        <v>20</v>
      </c>
      <c r="T20" s="12">
        <f t="shared" si="14"/>
        <v>22.222222222222221</v>
      </c>
      <c r="U20" s="12">
        <f t="shared" si="15"/>
        <v>102.22222222222223</v>
      </c>
      <c r="V20" s="12">
        <f t="shared" si="16"/>
        <v>444.44444444444446</v>
      </c>
      <c r="W20" s="2">
        <f t="shared" si="17"/>
        <v>888.88888888888891</v>
      </c>
      <c r="X20" s="2">
        <f t="shared" si="18"/>
        <v>238.1911111111111</v>
      </c>
      <c r="Y20" s="2">
        <f t="shared" si="19"/>
        <v>0</v>
      </c>
      <c r="Z20" s="2">
        <f t="shared" si="20"/>
        <v>0</v>
      </c>
    </row>
    <row r="21" spans="3:26" x14ac:dyDescent="0.25">
      <c r="J21" t="str">
        <f t="shared" si="4"/>
        <v>McKinley</v>
      </c>
      <c r="K21">
        <f t="shared" si="5"/>
        <v>242</v>
      </c>
      <c r="L21" s="2">
        <f t="shared" si="6"/>
        <v>160.12396694214877</v>
      </c>
      <c r="M21" s="10">
        <f t="shared" si="7"/>
        <v>9.1983471074380159</v>
      </c>
      <c r="N21" s="10">
        <f t="shared" si="8"/>
        <v>10</v>
      </c>
      <c r="O21" s="10">
        <f t="shared" si="9"/>
        <v>10</v>
      </c>
      <c r="P21" s="10">
        <f t="shared" si="10"/>
        <v>11.5</v>
      </c>
      <c r="Q21" s="2">
        <f t="shared" si="11"/>
        <v>12.21900826446281</v>
      </c>
      <c r="R21" s="2">
        <f t="shared" si="12"/>
        <v>27.648760330578511</v>
      </c>
      <c r="S21" s="10">
        <f t="shared" si="13"/>
        <v>20</v>
      </c>
      <c r="T21" s="12">
        <f t="shared" si="14"/>
        <v>20.66115702479339</v>
      </c>
      <c r="U21" s="12">
        <f t="shared" si="15"/>
        <v>95.04132231404958</v>
      </c>
      <c r="V21" s="12">
        <f t="shared" si="16"/>
        <v>413.22314049586777</v>
      </c>
      <c r="W21" s="2">
        <f t="shared" si="17"/>
        <v>0</v>
      </c>
      <c r="X21" s="2">
        <f t="shared" si="18"/>
        <v>243.47933884297521</v>
      </c>
      <c r="Y21" s="2">
        <f t="shared" si="19"/>
        <v>0</v>
      </c>
      <c r="Z21" s="2">
        <f t="shared" si="20"/>
        <v>0</v>
      </c>
    </row>
    <row r="22" spans="3:26" x14ac:dyDescent="0.25">
      <c r="J22" t="str">
        <f t="shared" si="4"/>
        <v>Jefferson</v>
      </c>
      <c r="K22">
        <f t="shared" si="5"/>
        <v>328</v>
      </c>
      <c r="L22" s="2">
        <f t="shared" si="6"/>
        <v>145.57926829268294</v>
      </c>
      <c r="M22" s="10">
        <f t="shared" si="7"/>
        <v>9.2012195121951219</v>
      </c>
      <c r="N22" s="10">
        <f t="shared" si="8"/>
        <v>10</v>
      </c>
      <c r="O22" s="10">
        <f t="shared" si="9"/>
        <v>10</v>
      </c>
      <c r="P22" s="10">
        <f t="shared" si="10"/>
        <v>11.5</v>
      </c>
      <c r="Q22" s="2">
        <f t="shared" si="11"/>
        <v>12.579268292682928</v>
      </c>
      <c r="R22" s="2">
        <f t="shared" si="12"/>
        <v>20.780487804878049</v>
      </c>
      <c r="S22" s="10">
        <f t="shared" si="13"/>
        <v>20</v>
      </c>
      <c r="T22" s="12">
        <f t="shared" si="14"/>
        <v>15.24390243902439</v>
      </c>
      <c r="U22" s="12">
        <f t="shared" si="15"/>
        <v>70.121951219512198</v>
      </c>
      <c r="V22" s="12">
        <f t="shared" si="16"/>
        <v>304.8780487804878</v>
      </c>
      <c r="W22" s="2">
        <f t="shared" si="17"/>
        <v>0</v>
      </c>
      <c r="X22" s="2">
        <f t="shared" si="18"/>
        <v>211.8689024390244</v>
      </c>
      <c r="Y22" s="2">
        <f t="shared" si="19"/>
        <v>0</v>
      </c>
      <c r="Z22" s="2">
        <f t="shared" si="20"/>
        <v>0</v>
      </c>
    </row>
    <row r="23" spans="3:26" x14ac:dyDescent="0.25">
      <c r="J23" t="str">
        <f t="shared" si="4"/>
        <v>Eliot-Hine*</v>
      </c>
      <c r="K23">
        <f t="shared" si="5"/>
        <v>216</v>
      </c>
      <c r="L23" s="2">
        <f t="shared" si="6"/>
        <v>160.87962962962962</v>
      </c>
      <c r="M23" s="10">
        <f t="shared" si="7"/>
        <v>9.1990740740740744</v>
      </c>
      <c r="N23" s="10">
        <f t="shared" si="8"/>
        <v>10</v>
      </c>
      <c r="O23" s="10">
        <f t="shared" si="9"/>
        <v>10</v>
      </c>
      <c r="P23" s="10">
        <f t="shared" si="10"/>
        <v>11.5</v>
      </c>
      <c r="Q23" s="2">
        <f t="shared" si="11"/>
        <v>14.24537037037037</v>
      </c>
      <c r="R23" s="2">
        <f t="shared" si="12"/>
        <v>21.819444444444443</v>
      </c>
      <c r="S23" s="10">
        <f t="shared" si="13"/>
        <v>20</v>
      </c>
      <c r="T23" s="12">
        <f t="shared" si="14"/>
        <v>23.148148148148149</v>
      </c>
      <c r="U23" s="12">
        <f t="shared" si="15"/>
        <v>106.48148148148148</v>
      </c>
      <c r="V23" s="12">
        <f t="shared" si="16"/>
        <v>462.96296296296299</v>
      </c>
      <c r="W23" s="2">
        <f t="shared" si="17"/>
        <v>0</v>
      </c>
      <c r="X23" s="2">
        <f t="shared" si="18"/>
        <v>260.58333333333331</v>
      </c>
      <c r="Y23" s="2">
        <f t="shared" si="19"/>
        <v>470.16666666666669</v>
      </c>
      <c r="Z23" s="2">
        <f t="shared" si="20"/>
        <v>0</v>
      </c>
    </row>
    <row r="24" spans="3:26" x14ac:dyDescent="0.25">
      <c r="J24" t="str">
        <f t="shared" si="4"/>
        <v>Miller</v>
      </c>
      <c r="K24">
        <f t="shared" si="5"/>
        <v>424</v>
      </c>
      <c r="L24" s="2">
        <f t="shared" si="6"/>
        <v>189.26886792452831</v>
      </c>
      <c r="M24" s="10">
        <f t="shared" si="7"/>
        <v>9.2004716981132084</v>
      </c>
      <c r="N24" s="10">
        <f t="shared" si="8"/>
        <v>10</v>
      </c>
      <c r="O24" s="10">
        <f t="shared" si="9"/>
        <v>10</v>
      </c>
      <c r="P24" s="10">
        <f t="shared" si="10"/>
        <v>11.5</v>
      </c>
      <c r="Q24" s="2">
        <f t="shared" si="11"/>
        <v>14.212264150943396</v>
      </c>
      <c r="R24" s="2">
        <f t="shared" si="12"/>
        <v>13.778301886792454</v>
      </c>
      <c r="S24" s="10">
        <f t="shared" si="13"/>
        <v>20</v>
      </c>
      <c r="T24" s="12">
        <f t="shared" si="14"/>
        <v>11.79245283018868</v>
      </c>
      <c r="U24" s="12">
        <f t="shared" si="15"/>
        <v>54.245283018867923</v>
      </c>
      <c r="V24" s="12">
        <f t="shared" si="16"/>
        <v>235.84905660377359</v>
      </c>
      <c r="W24" s="2">
        <f t="shared" si="17"/>
        <v>0</v>
      </c>
      <c r="X24" s="2">
        <f t="shared" si="18"/>
        <v>230.80188679245282</v>
      </c>
      <c r="Y24" s="2">
        <f t="shared" si="19"/>
        <v>0</v>
      </c>
      <c r="Z24" s="2">
        <f t="shared" si="20"/>
        <v>0</v>
      </c>
    </row>
    <row r="25" spans="3:26" x14ac:dyDescent="0.25">
      <c r="J25" t="str">
        <f t="shared" si="4"/>
        <v>Sousa</v>
      </c>
      <c r="K25">
        <f t="shared" si="5"/>
        <v>225</v>
      </c>
      <c r="L25" s="2">
        <f t="shared" si="6"/>
        <v>223.33333333333334</v>
      </c>
      <c r="M25" s="10">
        <f t="shared" si="7"/>
        <v>9.1999999999999993</v>
      </c>
      <c r="N25" s="10">
        <f t="shared" si="8"/>
        <v>10</v>
      </c>
      <c r="O25" s="10">
        <f t="shared" si="9"/>
        <v>10</v>
      </c>
      <c r="P25" s="10">
        <f t="shared" si="10"/>
        <v>11.502222222222223</v>
      </c>
      <c r="Q25" s="2">
        <f t="shared" si="11"/>
        <v>14.537777777777778</v>
      </c>
      <c r="R25" s="2">
        <f t="shared" si="12"/>
        <v>23.493333333333332</v>
      </c>
      <c r="S25" s="10">
        <f t="shared" si="13"/>
        <v>20</v>
      </c>
      <c r="T25" s="12">
        <f t="shared" si="14"/>
        <v>22.222222222222221</v>
      </c>
      <c r="U25" s="12">
        <f t="shared" si="15"/>
        <v>102.22222222222223</v>
      </c>
      <c r="V25" s="12">
        <f t="shared" si="16"/>
        <v>444.44444444444446</v>
      </c>
      <c r="W25" s="2">
        <f t="shared" si="17"/>
        <v>0</v>
      </c>
      <c r="X25" s="2">
        <f t="shared" si="18"/>
        <v>248.38222222222223</v>
      </c>
      <c r="Y25" s="2">
        <f t="shared" si="19"/>
        <v>0</v>
      </c>
      <c r="Z25" s="2">
        <f t="shared" si="20"/>
        <v>0</v>
      </c>
    </row>
    <row r="26" spans="3:26" x14ac:dyDescent="0.25">
      <c r="J26" t="str">
        <f t="shared" si="4"/>
        <v>Hart</v>
      </c>
      <c r="K26">
        <f t="shared" si="5"/>
        <v>353</v>
      </c>
      <c r="L26" s="2">
        <f t="shared" si="6"/>
        <v>192.63456090651559</v>
      </c>
      <c r="M26" s="10">
        <f t="shared" si="7"/>
        <v>9.2011331444759215</v>
      </c>
      <c r="N26" s="10">
        <f t="shared" si="8"/>
        <v>10</v>
      </c>
      <c r="O26" s="10">
        <f t="shared" si="9"/>
        <v>10</v>
      </c>
      <c r="P26" s="10">
        <f t="shared" si="10"/>
        <v>11.501416430594901</v>
      </c>
      <c r="Q26" s="2">
        <f t="shared" si="11"/>
        <v>35.300283286118983</v>
      </c>
      <c r="R26" s="2">
        <f t="shared" si="12"/>
        <v>18.507082152974505</v>
      </c>
      <c r="S26" s="10">
        <f t="shared" si="13"/>
        <v>20</v>
      </c>
      <c r="T26" s="12">
        <f t="shared" si="14"/>
        <v>14.164305949008499</v>
      </c>
      <c r="U26" s="12">
        <f t="shared" si="15"/>
        <v>65.155807365439088</v>
      </c>
      <c r="V26" s="12">
        <f t="shared" si="16"/>
        <v>283.28611898016999</v>
      </c>
      <c r="W26" s="2">
        <f t="shared" si="17"/>
        <v>0</v>
      </c>
      <c r="X26" s="2">
        <f t="shared" si="18"/>
        <v>266.09631728045326</v>
      </c>
      <c r="Y26" s="2">
        <f t="shared" si="19"/>
        <v>426.62039660056655</v>
      </c>
      <c r="Z26" s="2">
        <f t="shared" si="20"/>
        <v>0</v>
      </c>
    </row>
    <row r="27" spans="3:26" x14ac:dyDescent="0.25">
      <c r="J27" t="str">
        <f t="shared" si="4"/>
        <v>Johnson</v>
      </c>
      <c r="K27">
        <f t="shared" si="5"/>
        <v>270</v>
      </c>
      <c r="L27" s="2">
        <f t="shared" si="6"/>
        <v>200</v>
      </c>
      <c r="M27" s="10">
        <f t="shared" si="7"/>
        <v>9.1999999999999993</v>
      </c>
      <c r="N27" s="10">
        <f t="shared" si="8"/>
        <v>10</v>
      </c>
      <c r="O27" s="10">
        <f t="shared" si="9"/>
        <v>10</v>
      </c>
      <c r="P27" s="10">
        <f t="shared" si="10"/>
        <v>11.5</v>
      </c>
      <c r="Q27" s="2">
        <f t="shared" si="11"/>
        <v>35.885185185185186</v>
      </c>
      <c r="R27" s="2">
        <f t="shared" si="12"/>
        <v>24.548148148148147</v>
      </c>
      <c r="S27" s="10">
        <f t="shared" si="13"/>
        <v>20</v>
      </c>
      <c r="T27" s="12">
        <f t="shared" si="14"/>
        <v>18.518518518518519</v>
      </c>
      <c r="U27" s="12">
        <f t="shared" si="15"/>
        <v>85.18518518518519</v>
      </c>
      <c r="V27" s="12">
        <f t="shared" si="16"/>
        <v>370.37037037037038</v>
      </c>
      <c r="W27" s="2">
        <f t="shared" si="17"/>
        <v>0</v>
      </c>
      <c r="X27" s="2">
        <f t="shared" si="18"/>
        <v>246.37037037037038</v>
      </c>
      <c r="Y27" s="2">
        <f t="shared" si="19"/>
        <v>0</v>
      </c>
      <c r="Z27" s="2">
        <f t="shared" si="20"/>
        <v>0</v>
      </c>
    </row>
    <row r="28" spans="3:26" x14ac:dyDescent="0.25">
      <c r="J28" t="str">
        <f t="shared" si="4"/>
        <v>Kramer</v>
      </c>
      <c r="K28">
        <f t="shared" si="5"/>
        <v>193</v>
      </c>
      <c r="L28" s="2">
        <f t="shared" si="6"/>
        <v>225.38860103626942</v>
      </c>
      <c r="M28" s="10">
        <f t="shared" si="7"/>
        <v>9.2020725388601043</v>
      </c>
      <c r="N28" s="10">
        <f t="shared" si="8"/>
        <v>10</v>
      </c>
      <c r="O28" s="10">
        <f t="shared" si="9"/>
        <v>10</v>
      </c>
      <c r="P28" s="10">
        <f t="shared" si="10"/>
        <v>11.50259067357513</v>
      </c>
      <c r="Q28" s="2">
        <f t="shared" si="11"/>
        <v>36.310880829015545</v>
      </c>
      <c r="R28" s="2">
        <f t="shared" si="12"/>
        <v>25.554404145077719</v>
      </c>
      <c r="S28" s="10">
        <f t="shared" si="13"/>
        <v>20</v>
      </c>
      <c r="T28" s="12">
        <f t="shared" si="14"/>
        <v>25.906735751295336</v>
      </c>
      <c r="U28" s="12">
        <f t="shared" si="15"/>
        <v>119.17098445595855</v>
      </c>
      <c r="V28" s="12">
        <f t="shared" si="16"/>
        <v>518.13471502590676</v>
      </c>
      <c r="W28" s="2">
        <f t="shared" si="17"/>
        <v>0</v>
      </c>
      <c r="X28" s="2">
        <f t="shared" si="18"/>
        <v>286.23316062176167</v>
      </c>
      <c r="Y28" s="2">
        <f t="shared" si="19"/>
        <v>3314.3212435233158</v>
      </c>
      <c r="Z28" s="2">
        <f t="shared" si="20"/>
        <v>0</v>
      </c>
    </row>
    <row r="29" spans="3:26" x14ac:dyDescent="0.25">
      <c r="L29" s="2"/>
    </row>
    <row r="31" spans="3:26" x14ac:dyDescent="0.25">
      <c r="C31" t="s">
        <v>45</v>
      </c>
    </row>
  </sheetData>
  <pageMargins left="0.7" right="0.7" top="0.75" bottom="0.75" header="0.3" footer="0.3"/>
  <pageSetup orientation="portrait" r:id="rId1"/>
  <ignoredErrors>
    <ignoredError sqref="H2:H13" calculatedColumn="1"/>
  </ignoredErrors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6600"/>
  </sheetPr>
  <dimension ref="A1:C25"/>
  <sheetViews>
    <sheetView workbookViewId="0">
      <selection activeCell="M29" sqref="M29"/>
    </sheetView>
  </sheetViews>
  <sheetFormatPr defaultRowHeight="15" x14ac:dyDescent="0.25"/>
  <cols>
    <col min="1" max="1" width="11" customWidth="1"/>
    <col min="2" max="2" width="10.42578125" customWidth="1"/>
    <col min="3" max="3" width="27" customWidth="1"/>
  </cols>
  <sheetData>
    <row r="1" spans="1:3" x14ac:dyDescent="0.25">
      <c r="A1" s="5" t="s">
        <v>36</v>
      </c>
      <c r="B1" s="6" t="s">
        <v>1</v>
      </c>
      <c r="C1" s="5" t="s">
        <v>13</v>
      </c>
    </row>
    <row r="2" spans="1:3" x14ac:dyDescent="0.25">
      <c r="A2" s="5" t="s">
        <v>34</v>
      </c>
      <c r="B2" s="5">
        <v>8</v>
      </c>
      <c r="C2" s="7">
        <v>1802</v>
      </c>
    </row>
    <row r="3" spans="1:3" x14ac:dyDescent="0.25">
      <c r="A3" s="5" t="s">
        <v>16</v>
      </c>
      <c r="B3" s="5">
        <v>24</v>
      </c>
      <c r="C3" s="7">
        <v>2042</v>
      </c>
    </row>
    <row r="4" spans="1:3" x14ac:dyDescent="0.25">
      <c r="A4" s="5" t="s">
        <v>26</v>
      </c>
      <c r="B4" s="5">
        <v>34</v>
      </c>
      <c r="C4" s="7">
        <v>2142</v>
      </c>
    </row>
    <row r="5" spans="1:3" x14ac:dyDescent="0.25">
      <c r="A5" s="5" t="s">
        <v>0</v>
      </c>
      <c r="B5" s="5">
        <v>55</v>
      </c>
      <c r="C5" s="7">
        <v>2352</v>
      </c>
    </row>
    <row r="6" spans="1:3" x14ac:dyDescent="0.25">
      <c r="A6" s="5" t="s">
        <v>24</v>
      </c>
      <c r="B6" s="5">
        <v>61</v>
      </c>
      <c r="C6" s="7">
        <v>2412</v>
      </c>
    </row>
    <row r="7" spans="1:3" x14ac:dyDescent="0.25">
      <c r="A7" s="5" t="s">
        <v>19</v>
      </c>
      <c r="B7" s="5">
        <v>63</v>
      </c>
      <c r="C7" s="7">
        <v>2432</v>
      </c>
    </row>
    <row r="8" spans="1:3" x14ac:dyDescent="0.25">
      <c r="A8" s="5" t="s">
        <v>21</v>
      </c>
      <c r="B8" s="5">
        <v>71</v>
      </c>
      <c r="C8" s="7">
        <v>2512</v>
      </c>
    </row>
    <row r="9" spans="1:3" x14ac:dyDescent="0.25">
      <c r="A9" s="5" t="s">
        <v>33</v>
      </c>
      <c r="B9" s="5">
        <v>71</v>
      </c>
      <c r="C9" s="7">
        <v>2512</v>
      </c>
    </row>
    <row r="10" spans="1:3" x14ac:dyDescent="0.25">
      <c r="A10" s="5" t="s">
        <v>25</v>
      </c>
      <c r="B10" s="5">
        <v>73</v>
      </c>
      <c r="C10" s="7">
        <v>2532</v>
      </c>
    </row>
    <row r="11" spans="1:3" x14ac:dyDescent="0.25">
      <c r="A11" s="5" t="s">
        <v>18</v>
      </c>
      <c r="B11" s="5">
        <v>88</v>
      </c>
      <c r="C11" s="7">
        <v>2682</v>
      </c>
    </row>
    <row r="12" spans="1:3" x14ac:dyDescent="0.25">
      <c r="A12" s="5" t="s">
        <v>20</v>
      </c>
      <c r="B12" s="5">
        <v>90</v>
      </c>
      <c r="C12" s="7">
        <v>2702</v>
      </c>
    </row>
    <row r="13" spans="1:3" x14ac:dyDescent="0.25">
      <c r="A13" s="5" t="s">
        <v>23</v>
      </c>
      <c r="B13" s="5">
        <v>91</v>
      </c>
      <c r="C13" s="7">
        <v>2712</v>
      </c>
    </row>
    <row r="24" spans="1:1" x14ac:dyDescent="0.25">
      <c r="A24" t="s">
        <v>43</v>
      </c>
    </row>
    <row r="25" spans="1:1" x14ac:dyDescent="0.25">
      <c r="A25" t="s">
        <v>44</v>
      </c>
    </row>
  </sheetData>
  <pageMargins left="0.7" right="0.7" top="0.75" bottom="0.75" header="0.3" footer="0.3"/>
  <drawing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raw data</vt:lpstr>
      <vt:lpstr>NP vs at risk</vt:lpstr>
      <vt:lpstr>EE vs at risk</vt:lpstr>
      <vt:lpstr>AKG Proposed equity approach</vt:lpstr>
      <vt:lpstr>AKG Proposed NP vs at risk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Gove, Amber</dc:creator>
  <cp:lastModifiedBy>Gove, Amber</cp:lastModifiedBy>
  <dcterms:created xsi:type="dcterms:W3CDTF">2018-03-09T15:54:40Z</dcterms:created>
  <dcterms:modified xsi:type="dcterms:W3CDTF">2018-04-05T12:57:26Z</dcterms:modified>
</cp:coreProperties>
</file>