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ate1904="1" showInkAnnotation="0" autoCompressPictures="0"/>
  <bookViews>
    <workbookView xWindow="-4995" yWindow="330" windowWidth="17490" windowHeight="10830" tabRatio="778" firstSheet="3" activeTab="9"/>
  </bookViews>
  <sheets>
    <sheet name="Cover page" sheetId="16" r:id="rId1"/>
    <sheet name="Respondent demographics" sheetId="15" r:id="rId2"/>
    <sheet name="Intro to MySchool 2015" sheetId="3" state="hidden" r:id="rId3"/>
    <sheet name="Overall Experience" sheetId="14" r:id="rId4"/>
    <sheet name="Lottery Results" sheetId="8" r:id="rId5"/>
    <sheet name="Lottery Results (2)" sheetId="11" r:id="rId6"/>
    <sheet name="Lottery Results (3)" sheetId="12" r:id="rId7"/>
    <sheet name="News and Alerts" sheetId="13" r:id="rId8"/>
    <sheet name="Choosing Schools" sheetId="7" r:id="rId9"/>
    <sheet name="Transportation" sheetId="17" r:id="rId10"/>
  </sheets>
  <definedNames>
    <definedName name="_xlnm.Print_Area" localSheetId="0">'Cover page'!$A$1:$S$33</definedName>
  </definedNames>
  <calcPr calcId="145621"/>
</workbook>
</file>

<file path=xl/calcChain.xml><?xml version="1.0" encoding="utf-8"?>
<calcChain xmlns="http://schemas.openxmlformats.org/spreadsheetml/2006/main">
  <c r="F8" i="14" l="1"/>
  <c r="B11" i="14"/>
  <c r="D11" i="14"/>
  <c r="F11" i="14"/>
  <c r="B12" i="14"/>
  <c r="D12" i="14"/>
  <c r="F12" i="14" s="1"/>
  <c r="B13" i="14"/>
  <c r="D13" i="14"/>
  <c r="F13" i="14" s="1"/>
  <c r="B14" i="14"/>
  <c r="D14" i="14"/>
  <c r="F14" i="14"/>
  <c r="B17" i="14"/>
  <c r="F17" i="14" s="1"/>
  <c r="D17" i="14"/>
  <c r="B18" i="14"/>
  <c r="D18" i="14"/>
  <c r="F18" i="14" s="1"/>
  <c r="B19" i="14"/>
  <c r="D19" i="14"/>
  <c r="F19" i="14"/>
  <c r="F20" i="13"/>
  <c r="F21" i="13"/>
  <c r="F22" i="13"/>
  <c r="F23" i="13"/>
  <c r="F19" i="13"/>
  <c r="F12" i="11"/>
  <c r="F15" i="8"/>
  <c r="F26" i="8"/>
  <c r="F68" i="15"/>
  <c r="F67" i="15"/>
  <c r="F57" i="15"/>
  <c r="F56" i="15"/>
  <c r="F55" i="15"/>
  <c r="F47" i="15"/>
  <c r="F35" i="15"/>
  <c r="F34" i="15"/>
  <c r="F33" i="15"/>
  <c r="F32" i="15"/>
  <c r="F31" i="15"/>
  <c r="F23" i="15"/>
  <c r="F25" i="15"/>
  <c r="F22" i="15"/>
  <c r="F21" i="15"/>
  <c r="D45" i="7"/>
  <c r="D44" i="7"/>
  <c r="D43" i="7"/>
  <c r="D42" i="7"/>
  <c r="D39" i="7"/>
  <c r="D38" i="7"/>
  <c r="D37" i="7"/>
  <c r="D36" i="7"/>
  <c r="D33" i="7"/>
  <c r="D32" i="7"/>
  <c r="D31" i="7"/>
  <c r="D30" i="7"/>
  <c r="D27" i="7"/>
  <c r="D26" i="7"/>
  <c r="D25" i="7"/>
  <c r="D24" i="7"/>
  <c r="D21" i="7"/>
  <c r="D20" i="7"/>
  <c r="D19" i="7"/>
  <c r="D18" i="7"/>
  <c r="D13" i="7"/>
  <c r="D14" i="7"/>
  <c r="D15" i="7"/>
  <c r="D12" i="7"/>
  <c r="B31" i="7"/>
  <c r="B32" i="7"/>
  <c r="B33" i="7"/>
  <c r="B30" i="7"/>
  <c r="B45" i="7"/>
  <c r="B44" i="7"/>
  <c r="B43" i="7"/>
  <c r="B42" i="7"/>
  <c r="B39" i="7"/>
  <c r="B38" i="7"/>
  <c r="B37" i="7"/>
  <c r="B36" i="7"/>
  <c r="B27" i="7"/>
  <c r="B26" i="7"/>
  <c r="B25" i="7"/>
  <c r="B24" i="7"/>
  <c r="B21" i="7"/>
  <c r="B20" i="7"/>
  <c r="B19" i="7"/>
  <c r="B18" i="7"/>
  <c r="B13" i="7"/>
  <c r="B14" i="7"/>
  <c r="B15" i="7"/>
  <c r="B12" i="7"/>
  <c r="D23" i="13"/>
  <c r="D22" i="13"/>
  <c r="D21" i="13"/>
  <c r="D20" i="13"/>
  <c r="D19" i="13"/>
  <c r="B20" i="13"/>
  <c r="B21" i="13"/>
  <c r="B22" i="13"/>
  <c r="B23" i="13"/>
  <c r="B19" i="13"/>
  <c r="D12" i="13"/>
  <c r="D13" i="13"/>
  <c r="D14" i="13"/>
  <c r="D15" i="13"/>
  <c r="F15" i="13" s="1"/>
  <c r="D16" i="13"/>
  <c r="F16" i="13" s="1"/>
  <c r="D11" i="13"/>
  <c r="B12" i="13"/>
  <c r="B13" i="13"/>
  <c r="B14" i="13"/>
  <c r="B15" i="13"/>
  <c r="B16" i="13"/>
  <c r="B11" i="13"/>
  <c r="D12" i="12"/>
  <c r="D13" i="12"/>
  <c r="D14" i="12"/>
  <c r="D15" i="12"/>
  <c r="D16" i="12"/>
  <c r="D17" i="12"/>
  <c r="D11" i="12"/>
  <c r="B12" i="12"/>
  <c r="B13" i="12"/>
  <c r="B14" i="12"/>
  <c r="B15" i="12"/>
  <c r="B16" i="12"/>
  <c r="B17" i="12"/>
  <c r="B11" i="12"/>
  <c r="D23" i="11"/>
  <c r="D24" i="11"/>
  <c r="F24" i="11" s="1"/>
  <c r="D25" i="11"/>
  <c r="D26" i="11"/>
  <c r="D22" i="11"/>
  <c r="F22" i="11" s="1"/>
  <c r="D21" i="11"/>
  <c r="F21" i="11" s="1"/>
  <c r="B26" i="11"/>
  <c r="F26" i="11" s="1"/>
  <c r="B25" i="11"/>
  <c r="F25" i="11" s="1"/>
  <c r="B24" i="11"/>
  <c r="B23" i="11"/>
  <c r="B22" i="11"/>
  <c r="B21" i="11"/>
  <c r="D17" i="11"/>
  <c r="D18" i="11"/>
  <c r="D16" i="11"/>
  <c r="B17" i="11"/>
  <c r="B18" i="11"/>
  <c r="B16" i="11"/>
  <c r="D12" i="11"/>
  <c r="D13" i="11"/>
  <c r="D11" i="11"/>
  <c r="B12" i="11"/>
  <c r="B13" i="11"/>
  <c r="F13" i="11" s="1"/>
  <c r="B11" i="11"/>
  <c r="D35" i="8"/>
  <c r="D36" i="8"/>
  <c r="D37" i="8"/>
  <c r="F37" i="8" s="1"/>
  <c r="D34" i="8"/>
  <c r="B35" i="8"/>
  <c r="B36" i="8"/>
  <c r="B34" i="8"/>
  <c r="D30" i="8"/>
  <c r="D31" i="8"/>
  <c r="D29" i="8"/>
  <c r="B30" i="8"/>
  <c r="B31" i="8"/>
  <c r="B29" i="8"/>
  <c r="D25" i="8"/>
  <c r="D26" i="8"/>
  <c r="D24" i="8"/>
  <c r="B25" i="8"/>
  <c r="B26" i="8"/>
  <c r="B24" i="8"/>
  <c r="D20" i="8"/>
  <c r="D21" i="8"/>
  <c r="D19" i="8"/>
  <c r="B20" i="8"/>
  <c r="B21" i="8"/>
  <c r="F21" i="8" s="1"/>
  <c r="B19" i="8"/>
  <c r="D16" i="8"/>
  <c r="D15" i="8"/>
  <c r="D14" i="8"/>
  <c r="D13" i="8"/>
  <c r="D12" i="8"/>
  <c r="D11" i="8"/>
  <c r="B16" i="8"/>
  <c r="B14" i="8"/>
  <c r="B13" i="8"/>
  <c r="B12" i="8"/>
  <c r="B11" i="8"/>
  <c r="D67" i="15"/>
  <c r="D68" i="15"/>
  <c r="D66" i="15"/>
  <c r="F66" i="15" s="1"/>
  <c r="D62" i="15"/>
  <c r="F62" i="15" s="1"/>
  <c r="D63" i="15"/>
  <c r="F63" i="15" s="1"/>
  <c r="D61" i="15"/>
  <c r="F61" i="15" s="1"/>
  <c r="D58" i="15"/>
  <c r="F58" i="15" s="1"/>
  <c r="D57" i="15"/>
  <c r="D56" i="15"/>
  <c r="D55" i="15"/>
  <c r="D54" i="15"/>
  <c r="F54" i="15" s="1"/>
  <c r="D48" i="15"/>
  <c r="F48" i="15" s="1"/>
  <c r="D49" i="15"/>
  <c r="F49" i="15" s="1"/>
  <c r="D50" i="15"/>
  <c r="F50" i="15" s="1"/>
  <c r="D51" i="15"/>
  <c r="F51" i="15" s="1"/>
  <c r="D47" i="15"/>
  <c r="D44" i="15"/>
  <c r="D43" i="15"/>
  <c r="B67" i="15"/>
  <c r="B68" i="15"/>
  <c r="B66" i="15"/>
  <c r="B62" i="15"/>
  <c r="B63" i="15"/>
  <c r="B61" i="15"/>
  <c r="B55" i="15"/>
  <c r="B56" i="15"/>
  <c r="B57" i="15"/>
  <c r="B58" i="15"/>
  <c r="B54" i="15"/>
  <c r="B48" i="15"/>
  <c r="B49" i="15"/>
  <c r="B50" i="15"/>
  <c r="B51" i="15"/>
  <c r="B47" i="15"/>
  <c r="D40" i="15"/>
  <c r="F40" i="15" s="1"/>
  <c r="D39" i="15"/>
  <c r="F39" i="15" s="1"/>
  <c r="B40" i="15"/>
  <c r="B39" i="15"/>
  <c r="D36" i="15"/>
  <c r="F36" i="15" s="1"/>
  <c r="D35" i="15"/>
  <c r="D34" i="15"/>
  <c r="D33" i="15"/>
  <c r="D32" i="15"/>
  <c r="D31" i="15"/>
  <c r="D30" i="15"/>
  <c r="F30" i="15" s="1"/>
  <c r="D29" i="15"/>
  <c r="F29" i="15" s="1"/>
  <c r="D28" i="15"/>
  <c r="F28" i="15" s="1"/>
  <c r="B36" i="15"/>
  <c r="B34" i="15"/>
  <c r="B33" i="15"/>
  <c r="B29" i="15"/>
  <c r="B30" i="15"/>
  <c r="B28" i="15"/>
  <c r="D19" i="15"/>
  <c r="F19" i="15" s="1"/>
  <c r="D20" i="15"/>
  <c r="F20" i="15" s="1"/>
  <c r="D21" i="15"/>
  <c r="D22" i="15"/>
  <c r="D23" i="15"/>
  <c r="D24" i="15"/>
  <c r="F24" i="15" s="1"/>
  <c r="D25" i="15"/>
  <c r="D18" i="15"/>
  <c r="F18" i="15" s="1"/>
  <c r="B19" i="15"/>
  <c r="B20" i="15"/>
  <c r="B21" i="15"/>
  <c r="B22" i="15"/>
  <c r="B23" i="15"/>
  <c r="B24" i="15"/>
  <c r="B25" i="15"/>
  <c r="B18" i="15"/>
  <c r="D12" i="15"/>
  <c r="F12" i="15" s="1"/>
  <c r="D13" i="15"/>
  <c r="F13" i="15" s="1"/>
  <c r="D14" i="15"/>
  <c r="D15" i="15"/>
  <c r="D11" i="15"/>
  <c r="B12" i="15"/>
  <c r="B13" i="15"/>
  <c r="B14" i="15"/>
  <c r="F14" i="15" s="1"/>
  <c r="B15" i="15"/>
  <c r="F15" i="15" s="1"/>
  <c r="B11" i="15"/>
  <c r="F11" i="15" s="1"/>
  <c r="F11" i="13" l="1"/>
  <c r="F14" i="13"/>
  <c r="F12" i="13"/>
  <c r="F13" i="13"/>
  <c r="F18" i="11"/>
  <c r="F16" i="11"/>
  <c r="F23" i="11"/>
  <c r="F11" i="11"/>
  <c r="F17" i="11"/>
  <c r="B44" i="15" l="1"/>
  <c r="F44" i="15" s="1"/>
  <c r="B43" i="15"/>
  <c r="F43" i="15" s="1"/>
  <c r="F17" i="12"/>
  <c r="F15" i="12"/>
  <c r="F14" i="12"/>
  <c r="F12" i="12"/>
  <c r="F11" i="12"/>
  <c r="F8" i="12"/>
  <c r="F8" i="11"/>
  <c r="F35" i="8"/>
  <c r="F34" i="8"/>
  <c r="F29" i="8"/>
  <c r="F30" i="8"/>
  <c r="F25" i="8"/>
  <c r="F20" i="8"/>
  <c r="F19" i="8"/>
  <c r="F12" i="8"/>
  <c r="F13" i="8"/>
  <c r="F14" i="8"/>
  <c r="F16" i="8"/>
  <c r="F11" i="8"/>
  <c r="F31" i="8"/>
  <c r="F24" i="8"/>
  <c r="F8" i="8"/>
  <c r="F8" i="13"/>
  <c r="F13" i="12" l="1"/>
  <c r="F16" i="12"/>
  <c r="F36" i="8"/>
  <c r="F33" i="7"/>
  <c r="F45" i="7"/>
  <c r="F26" i="7"/>
  <c r="F42" i="7"/>
  <c r="F36" i="7"/>
  <c r="F15" i="7"/>
  <c r="F8" i="7"/>
  <c r="F37" i="7" l="1"/>
  <c r="F12" i="7"/>
  <c r="F21" i="7"/>
  <c r="F25" i="7"/>
  <c r="F44" i="7"/>
  <c r="F43" i="7"/>
  <c r="F39" i="7"/>
  <c r="F38" i="7"/>
  <c r="F30" i="7"/>
  <c r="F27" i="7"/>
  <c r="F24" i="7"/>
  <c r="F20" i="7"/>
  <c r="F19" i="7"/>
  <c r="F18" i="7"/>
  <c r="F32" i="7"/>
  <c r="F14" i="7"/>
  <c r="F31" i="7"/>
  <c r="F13" i="7"/>
</calcChain>
</file>

<file path=xl/sharedStrings.xml><?xml version="1.0" encoding="utf-8"?>
<sst xmlns="http://schemas.openxmlformats.org/spreadsheetml/2006/main" count="278" uniqueCount="167">
  <si>
    <t>n</t>
    <phoneticPr fontId="3" type="noConversion"/>
  </si>
  <si>
    <t>Parent</t>
    <phoneticPr fontId="3" type="noConversion"/>
  </si>
  <si>
    <t>Guardian</t>
    <phoneticPr fontId="3" type="noConversion"/>
  </si>
  <si>
    <t>Relative</t>
    <phoneticPr fontId="3" type="noConversion"/>
  </si>
  <si>
    <t>Student</t>
    <phoneticPr fontId="3" type="noConversion"/>
  </si>
  <si>
    <t>Other</t>
    <phoneticPr fontId="3" type="noConversion"/>
  </si>
  <si>
    <t>English</t>
    <phoneticPr fontId="3" type="noConversion"/>
  </si>
  <si>
    <t>Spanish</t>
    <phoneticPr fontId="3" type="noConversion"/>
  </si>
  <si>
    <t>Yes</t>
    <phoneticPr fontId="3" type="noConversion"/>
  </si>
  <si>
    <t>5 or more</t>
    <phoneticPr fontId="3" type="noConversion"/>
  </si>
  <si>
    <t>Elementary and/or Middle</t>
    <phoneticPr fontId="3" type="noConversion"/>
  </si>
  <si>
    <t>High School</t>
    <phoneticPr fontId="3" type="noConversion"/>
  </si>
  <si>
    <t>Grade levels application were submitted</t>
    <phoneticPr fontId="3" type="noConversion"/>
  </si>
  <si>
    <t>Round 1</t>
    <phoneticPr fontId="3" type="noConversion"/>
  </si>
  <si>
    <t>Round 2</t>
    <phoneticPr fontId="3" type="noConversion"/>
  </si>
  <si>
    <t>Both Rounds 1 and 2</t>
    <phoneticPr fontId="3" type="noConversion"/>
  </si>
  <si>
    <t>My School DC Twitter account</t>
    <phoneticPr fontId="3" type="noConversion"/>
  </si>
  <si>
    <t>My School DC Facebook page</t>
    <phoneticPr fontId="3" type="noConversion"/>
  </si>
  <si>
    <t>My School DC email alerts</t>
    <phoneticPr fontId="3" type="noConversion"/>
  </si>
  <si>
    <t>My School DC text alerts</t>
    <phoneticPr fontId="3" type="noConversion"/>
  </si>
  <si>
    <t>Morning</t>
    <phoneticPr fontId="3" type="noConversion"/>
  </si>
  <si>
    <t>Varies day by day</t>
    <phoneticPr fontId="3" type="noConversion"/>
  </si>
  <si>
    <t>I don't read online alerts</t>
    <phoneticPr fontId="3" type="noConversion"/>
  </si>
  <si>
    <t>Neutral</t>
    <phoneticPr fontId="3" type="noConversion"/>
  </si>
  <si>
    <t>Child's sibling attends the school</t>
    <phoneticPr fontId="3" type="noConversion"/>
  </si>
  <si>
    <t>School has before or after care</t>
    <phoneticPr fontId="3" type="noConversion"/>
  </si>
  <si>
    <t>School's demographic profile (i.e. racial/ethnic diversity)</t>
    <phoneticPr fontId="3" type="noConversion"/>
  </si>
  <si>
    <t>Don't know lottery results</t>
    <phoneticPr fontId="3" type="noConversion"/>
  </si>
  <si>
    <t>Dissatisfied</t>
    <phoneticPr fontId="3" type="noConversion"/>
  </si>
  <si>
    <t>No</t>
    <phoneticPr fontId="3" type="noConversion"/>
  </si>
  <si>
    <t>No</t>
    <phoneticPr fontId="3" type="noConversion"/>
  </si>
  <si>
    <t>Enrolled in matched school</t>
    <phoneticPr fontId="3" type="noConversion"/>
  </si>
  <si>
    <t xml:space="preserve">     Did not use</t>
    <phoneticPr fontId="3" type="noConversion"/>
  </si>
  <si>
    <t>Ways that respondents accessed lottery results</t>
    <phoneticPr fontId="3" type="noConversion"/>
  </si>
  <si>
    <t>Yes</t>
    <phoneticPr fontId="3" type="noConversion"/>
  </si>
  <si>
    <t>No</t>
    <phoneticPr fontId="3" type="noConversion"/>
  </si>
  <si>
    <t>School's website</t>
    <phoneticPr fontId="3" type="noConversion"/>
  </si>
  <si>
    <t>Community event or meeting</t>
    <phoneticPr fontId="3" type="noConversion"/>
  </si>
  <si>
    <t>EdFest</t>
    <phoneticPr fontId="3" type="noConversion"/>
  </si>
  <si>
    <t>Tried to apply directly to a school</t>
    <phoneticPr fontId="3" type="noConversion"/>
  </si>
  <si>
    <t>Other</t>
    <phoneticPr fontId="3" type="noConversion"/>
  </si>
  <si>
    <t xml:space="preserve">     Rep knocked on respondent's door</t>
    <phoneticPr fontId="3" type="noConversion"/>
  </si>
  <si>
    <t xml:space="preserve">     Rep called</t>
    <phoneticPr fontId="3" type="noConversion"/>
  </si>
  <si>
    <t xml:space="preserve">     Rep was in respondent's neighborhood handing out
     information</t>
    <phoneticPr fontId="3" type="noConversion"/>
  </si>
  <si>
    <t xml:space="preserve">     On the metro, bus, or bus shelter</t>
    <phoneticPr fontId="3" type="noConversion"/>
  </si>
  <si>
    <t xml:space="preserve">     On the radio</t>
    <phoneticPr fontId="3" type="noConversion"/>
  </si>
  <si>
    <t xml:space="preserve">     Not useful</t>
    <phoneticPr fontId="3" type="noConversion"/>
  </si>
  <si>
    <t>Notes:</t>
    <phoneticPr fontId="3" type="noConversion"/>
  </si>
  <si>
    <t>Percent of Respondents</t>
    <phoneticPr fontId="3" type="noConversion"/>
  </si>
  <si>
    <t>Exhibit X-</t>
    <phoneticPr fontId="3" type="noConversion"/>
  </si>
  <si>
    <t xml:space="preserve">MySchool DC Applicant Survey </t>
    <phoneticPr fontId="3" type="noConversion"/>
  </si>
  <si>
    <t>SY 2015-2016</t>
    <phoneticPr fontId="3" type="noConversion"/>
  </si>
  <si>
    <t>SY 2014-2015</t>
    <phoneticPr fontId="3" type="noConversion"/>
  </si>
  <si>
    <t>All respondents</t>
    <phoneticPr fontId="3" type="noConversion"/>
  </si>
  <si>
    <t>DC Common Lottery Application Users</t>
    <phoneticPr fontId="3" type="noConversion"/>
  </si>
  <si>
    <t>MySchool DC Applicant Survey 2015-2016</t>
    <phoneticPr fontId="3" type="noConversion"/>
  </si>
  <si>
    <t>Percent of Respondents</t>
    <phoneticPr fontId="3" type="noConversion"/>
  </si>
  <si>
    <t>Introduction to MySchool</t>
    <phoneticPr fontId="3" type="noConversion"/>
  </si>
  <si>
    <t>Applied last year</t>
    <phoneticPr fontId="3" type="noConversion"/>
  </si>
  <si>
    <t>Child's current school or daycare</t>
    <phoneticPr fontId="3" type="noConversion"/>
  </si>
  <si>
    <t>From a friend or family member</t>
    <phoneticPr fontId="3" type="noConversion"/>
  </si>
  <si>
    <t>Local library</t>
    <phoneticPr fontId="3" type="noConversion"/>
  </si>
  <si>
    <t xml:space="preserve">A My School DC representative </t>
    <phoneticPr fontId="3" type="noConversion"/>
  </si>
  <si>
    <t>Saw or heard an ad for the lottery</t>
    <phoneticPr fontId="3" type="noConversion"/>
  </si>
  <si>
    <t>Facebook or twitter</t>
    <phoneticPr fontId="3" type="noConversion"/>
  </si>
  <si>
    <t>Total</t>
  </si>
  <si>
    <t>N</t>
  </si>
  <si>
    <t>Amharic</t>
  </si>
  <si>
    <t>Vietnamese</t>
  </si>
  <si>
    <t>French</t>
  </si>
  <si>
    <t>American Sign Language</t>
  </si>
  <si>
    <t>School's DC CAS test scores</t>
  </si>
  <si>
    <t>School has a specialized program (e.g. dual language, montessori, interscholastic sports)</t>
  </si>
  <si>
    <t>My School DC email address</t>
  </si>
  <si>
    <t>Evening</t>
  </si>
  <si>
    <t>Afternoon</t>
  </si>
  <si>
    <t>Neutral</t>
  </si>
  <si>
    <t>MySchoolDC.org website</t>
  </si>
  <si>
    <t>Table 1. User demographics</t>
  </si>
  <si>
    <t>Table 3. Lottery Results</t>
  </si>
  <si>
    <t>Table 4. Lottery Results (cont.)</t>
  </si>
  <si>
    <t>Table 5. Lottery Results (cont.)</t>
  </si>
  <si>
    <t>Table 6. News and Alerts</t>
  </si>
  <si>
    <t>PK3/PK4*</t>
  </si>
  <si>
    <t>Lottery round respondent applied*</t>
  </si>
  <si>
    <t>MySchoolDC.org website*</t>
  </si>
  <si>
    <t>MySchool DC School Directory*</t>
  </si>
  <si>
    <t>Visiting Schools*</t>
  </si>
  <si>
    <t>School staff at current school or school of interest*</t>
  </si>
  <si>
    <t>Talking with a family member, friend, or other parent*</t>
  </si>
  <si>
    <t>EdFest*</t>
  </si>
  <si>
    <t>Logged into family account on MySchoolDC.org*</t>
  </si>
  <si>
    <t>Called My School DC Hotline*</t>
  </si>
  <si>
    <t>Read results letter received via US mail from My SchoolDC*</t>
  </si>
  <si>
    <t>Emailed My School DC*</t>
  </si>
  <si>
    <t>Other*</t>
  </si>
  <si>
    <t>Satisfaction with lottery results*</t>
  </si>
  <si>
    <t>Ease in understanding lottery results*</t>
  </si>
  <si>
    <t>Matched to a school applied to in round 1 or round 2*</t>
  </si>
  <si>
    <t>Missed the enrollment deadline*</t>
  </si>
  <si>
    <t>Visited the school after receiving match and decided not to send child there*</t>
  </si>
  <si>
    <t>School does not have before or after care*</t>
  </si>
  <si>
    <t>Child's sibling was not matched at the same school*</t>
  </si>
  <si>
    <t>Changed my  mind*</t>
  </si>
  <si>
    <t>I didn't know I had received a match*</t>
  </si>
  <si>
    <t>Overall experience with My School DC*</t>
  </si>
  <si>
    <t>percent</t>
  </si>
  <si>
    <t>Respondent*</t>
  </si>
  <si>
    <t>Ward*</t>
  </si>
  <si>
    <t>Preferred Language*</t>
  </si>
  <si>
    <t>Computer with Internet Access*</t>
  </si>
  <si>
    <t>School-aged children that participated in lottery</t>
  </si>
  <si>
    <t>Respondent understood they would receive only one match in the lottery*</t>
  </si>
  <si>
    <t>Respondent understood they would be waitlisted at schools ranked ABOVE the school they were matched*</t>
  </si>
  <si>
    <t>Time of day most likely to read an online alert*</t>
  </si>
  <si>
    <t>Smart phone access*</t>
  </si>
  <si>
    <t>Source: MySchool DC Applicant Surveys, 2014/15 and 2015/16</t>
  </si>
  <si>
    <t>School aged children*</t>
  </si>
  <si>
    <t>SY 2014/15 - 2015/16 percentage pt. diff</t>
  </si>
  <si>
    <r>
      <rPr>
        <b/>
        <u/>
        <sz val="18"/>
        <color indexed="8"/>
        <rFont val="Lato"/>
        <family val="2"/>
      </rPr>
      <t xml:space="preserve">Highlights: </t>
    </r>
    <r>
      <rPr>
        <b/>
        <sz val="14"/>
        <color indexed="8"/>
        <rFont val="Lato"/>
        <family val="2"/>
      </rPr>
      <t xml:space="preserve">
In 2015, </t>
    </r>
    <r>
      <rPr>
        <b/>
        <sz val="14"/>
        <color theme="8" tint="-0.249977111117893"/>
        <rFont val="Lato"/>
      </rPr>
      <t>88% of respondents were satisfied</t>
    </r>
    <r>
      <rPr>
        <b/>
        <sz val="14"/>
        <color indexed="8"/>
        <rFont val="Lato"/>
        <family val="2"/>
      </rPr>
      <t xml:space="preserve"> overall with their My School DC experience, an increase of almost 7% </t>
    </r>
    <r>
      <rPr>
        <b/>
        <sz val="14"/>
        <rFont val="Lato"/>
        <family val="2"/>
      </rPr>
      <t>from</t>
    </r>
    <r>
      <rPr>
        <b/>
        <sz val="14"/>
        <color indexed="8"/>
        <rFont val="Lato"/>
        <family val="2"/>
      </rPr>
      <t xml:space="preserve"> 2014.  
In both years, most of the respondents </t>
    </r>
    <r>
      <rPr>
        <b/>
        <sz val="14"/>
        <color theme="8" tint="-0.249977111117893"/>
        <rFont val="Lato"/>
      </rPr>
      <t>applied in round 1</t>
    </r>
    <r>
      <rPr>
        <b/>
        <sz val="14"/>
        <color indexed="8"/>
        <rFont val="Lato"/>
        <family val="2"/>
      </rPr>
      <t xml:space="preserve"> of the lottery and are parents.  Additionally, applicants for PK3/PK4 make up most of the respondents for the respondent satisfaction survey.
</t>
    </r>
    <r>
      <rPr>
        <b/>
        <sz val="14"/>
        <color theme="8" tint="-0.249977111117893"/>
        <rFont val="Lato"/>
      </rPr>
      <t>Edfest, School Staff, and the MySchool Hotline and Directory</t>
    </r>
    <r>
      <rPr>
        <b/>
        <sz val="14"/>
        <color rgb="FF00B0F0"/>
        <rFont val="Lato"/>
        <family val="2"/>
      </rPr>
      <t xml:space="preserve"> </t>
    </r>
    <r>
      <rPr>
        <b/>
        <sz val="14"/>
        <color indexed="8"/>
        <rFont val="Lato"/>
        <family val="2"/>
      </rPr>
      <t xml:space="preserve">were useful sources in helping respondents choose schools.  Of these sources, the highest percentage of respondents said that talking with a family member was useful in 2014 but in 2015 the largest percentage of respondents said MySchool DC website was useful.  The percentage of respondents who indicated the My School Directory and current school staff were useful  increased 10 and 15 points, respectively.  
Approximately </t>
    </r>
    <r>
      <rPr>
        <b/>
        <sz val="14"/>
        <color theme="8" tint="-0.249977111117893"/>
        <rFont val="Lato"/>
      </rPr>
      <t>80% of respondents were satisfied with their lottery results</t>
    </r>
    <r>
      <rPr>
        <b/>
        <sz val="14"/>
        <color indexed="8"/>
        <rFont val="Lato"/>
        <family val="2"/>
      </rPr>
      <t xml:space="preserve"> in 2015, an increase from 75% in 2014.
The most common factors for accepting a match were the school's</t>
    </r>
    <r>
      <rPr>
        <b/>
        <sz val="14"/>
        <color rgb="FF00B0F0"/>
        <rFont val="Lato"/>
        <family val="2"/>
      </rPr>
      <t xml:space="preserve"> </t>
    </r>
    <r>
      <rPr>
        <b/>
        <sz val="14"/>
        <color theme="8" tint="-0.249977111117893"/>
        <rFont val="Lato"/>
      </rPr>
      <t>proximity to home</t>
    </r>
    <r>
      <rPr>
        <b/>
        <sz val="14"/>
        <color indexed="8"/>
        <rFont val="Lato"/>
        <family val="2"/>
      </rPr>
      <t xml:space="preserve"> and the school's </t>
    </r>
    <r>
      <rPr>
        <b/>
        <sz val="14"/>
        <color theme="8" tint="-0.249977111117893"/>
        <rFont val="Lato"/>
      </rPr>
      <t>DC CAS scores</t>
    </r>
    <r>
      <rPr>
        <b/>
        <sz val="14"/>
        <color indexed="8"/>
        <rFont val="Lato"/>
        <family val="2"/>
      </rPr>
      <t xml:space="preserve">.  The most common factor for not accepting a match was the respondent </t>
    </r>
    <r>
      <rPr>
        <b/>
        <sz val="14"/>
        <color theme="8" tint="-0.249977111117893"/>
        <rFont val="Lato"/>
      </rPr>
      <t>changing their mind</t>
    </r>
    <r>
      <rPr>
        <b/>
        <sz val="14"/>
        <color indexed="8"/>
        <rFont val="Lato"/>
        <family val="2"/>
      </rPr>
      <t xml:space="preserve">.
The </t>
    </r>
    <r>
      <rPr>
        <b/>
        <sz val="14"/>
        <color theme="8" tint="-0.249977111117893"/>
        <rFont val="Lato"/>
      </rPr>
      <t>My School DC website</t>
    </r>
    <r>
      <rPr>
        <b/>
        <sz val="14"/>
        <color indexed="8"/>
        <rFont val="Lato"/>
        <family val="2"/>
      </rPr>
      <t xml:space="preserve"> was the most used resource (of those listed) to stay informed of application deadlines in 2014 and 2015.
In 2014 and 2015, the largest group of respondents said that they </t>
    </r>
    <r>
      <rPr>
        <b/>
        <sz val="14"/>
        <color theme="8" tint="-0.249977111117893"/>
        <rFont val="Lato"/>
      </rPr>
      <t>read online alerts at varying times each day</t>
    </r>
    <r>
      <rPr>
        <b/>
        <sz val="14"/>
        <color indexed="8"/>
        <rFont val="Lato"/>
        <family val="2"/>
      </rPr>
      <t>.  The second largest group read alerts in the morning each day.</t>
    </r>
  </si>
  <si>
    <t xml:space="preserve">     Did not use</t>
  </si>
  <si>
    <t>No</t>
  </si>
  <si>
    <t>My School DC Common Lottery Application Users</t>
  </si>
  <si>
    <t>Table 2. Overall Experience</t>
  </si>
  <si>
    <t>Table 7. Choosing Schools</t>
  </si>
  <si>
    <t>Table 8. Transportation</t>
  </si>
  <si>
    <t>Parent Transportation Survey</t>
  </si>
  <si>
    <t>When thinking about you or your child’s travel to and from school, what are your concerns (if any)? (please select 2 or less):</t>
  </si>
  <si>
    <t>I am NOT concerned about my or my child’s travel to and from school</t>
  </si>
  <si>
    <t>Other</t>
  </si>
  <si>
    <t>Threats to personal security make travel dangerous</t>
  </si>
  <si>
    <t>Traffic conditions make travel dangerous</t>
  </si>
  <si>
    <t>My Metrobus runs infrequently or unreliably</t>
  </si>
  <si>
    <t>My Metrorail runs infrequently or unreliably</t>
  </si>
  <si>
    <t>There is no Metrorail station or Metrobus stop near the school</t>
  </si>
  <si>
    <t>Traffic around the school during arrival and dismissal time is dangerous</t>
  </si>
  <si>
    <t>Source: Parent Transportation Survey</t>
  </si>
  <si>
    <t>I don't know</t>
  </si>
  <si>
    <t>5 or more</t>
  </si>
  <si>
    <t xml:space="preserve">     Moderately useful**</t>
  </si>
  <si>
    <t>Satisfied**</t>
  </si>
  <si>
    <t xml:space="preserve">     Useful**</t>
  </si>
  <si>
    <r>
      <t>MySchool DC resources used to stay informed of application process and deadlines</t>
    </r>
    <r>
      <rPr>
        <b/>
        <sz val="8"/>
        <color theme="0"/>
        <rFont val="Lato"/>
        <family val="2"/>
      </rPr>
      <t>++</t>
    </r>
  </si>
  <si>
    <t>Not satisfied</t>
  </si>
  <si>
    <t>Calling a school I applied to</t>
  </si>
  <si>
    <t>Easy**</t>
  </si>
  <si>
    <t>Difficult**</t>
  </si>
  <si>
    <t>I don’t know</t>
  </si>
  <si>
    <t>School is close to where we live or work</t>
  </si>
  <si>
    <t>School is too far from where we live or work*</t>
  </si>
  <si>
    <t>Travel is too expensive</t>
  </si>
  <si>
    <t>Mandarin**</t>
  </si>
  <si>
    <t>Cantonese**</t>
  </si>
  <si>
    <t>Someone else completed the application for me</t>
  </si>
  <si>
    <t>Factors that influenced decision to accept and enroll in matched school**</t>
  </si>
  <si>
    <r>
      <t xml:space="preserve">**Several questions have been omitted because they were not asked year over year:
   </t>
    </r>
    <r>
      <rPr>
        <b/>
        <sz val="11"/>
        <color indexed="8"/>
        <rFont val="Lato"/>
      </rPr>
      <t>SY14-15</t>
    </r>
    <r>
      <rPr>
        <sz val="11"/>
        <color indexed="8"/>
        <rFont val="Lato"/>
        <family val="2"/>
      </rPr>
      <t xml:space="preserve">
     (1) Ease of creating an online Family Account on MySchoolDC.org
     (2) Helpful resources when completing the application 
  </t>
    </r>
    <r>
      <rPr>
        <b/>
        <sz val="11"/>
        <color indexed="8"/>
        <rFont val="Lato"/>
      </rPr>
      <t xml:space="preserve"> SY15-16</t>
    </r>
    <r>
      <rPr>
        <sz val="11"/>
        <color indexed="8"/>
        <rFont val="Lato"/>
        <family val="2"/>
      </rPr>
      <t xml:space="preserve">
     (1) How did you learn about My School DC?
     (2) Did you understand that it was important to rank your schools in the order you prefer on your child's My School DC application?
     (3)  If your child was placed on a school’s waitlist, you can log into your family account at any time to find out your current waitlist status. Have you used this feature?
     (4) If your child was not matched to your 1st choice, did you understand that enrolling your child at their matched school would not remove them off any waitlists?
     (5) If your child was not matched to your 1st choice, did you understand that enrolling your child at another school would not remove him or her off any waitlists?
     (6) Have you contacted the My School DC Hotline for assistance or with questions?
     (7) If yes, what did you contact the My School DC Hotline for?
     (8) Where did you complete the My School DC online application?
     (9) Are you aware of the post-lottery application period?</t>
    </r>
  </si>
  <si>
    <t>Notes: 
*We used a chi-squared test to test whether the 2014/15 respondents are statistically significantly different from the 2015/16 respondents at the p&lt;.05 level.
** The "Very Easy", "Easy", and "Somewhat Easy" survey categories were combined into a single "Easy" category; the "Slightly Difficult" and "Very Difficult" categories were combined into a single "Difficult" category; the "Very Satisfied", "Satisfied", and "Somewhat Satisfied" survey categories were combined into a single "Satisfied" category.</t>
  </si>
  <si>
    <t>Notes: 
*We used a chi-squared test to test whether the 2014/15 respondents are statistically significantly different from the 2015/16 respondents at the p&lt;.05 level.
** In the SY14-15 Survey, this question included "Chinese" as a Preferred Language. For the SY15-16 survey, this option was split into Cantonese and Mandarin to better capture language preferences.</t>
  </si>
  <si>
    <t>Notes: 
*We used a chi-squared test to test whether the 2014/15 respondents are statistically significantly different from the 2015/16 respondents at the p&lt;.05 level.
** "Very Easy", "Easy", and "Somewhat Easy" survey categories were combined into a single "Easy" category; "Slightly Difficult" and "Very Difficult survey categories were combined into a single "Difficult" category; "Very Satisfied", "Satisfied", and "Somewhat Satisfied" survey categories were combined into a single "Satisfied" category.</t>
  </si>
  <si>
    <t>Factors that influenced decision to not accept and enroll in matched school**</t>
  </si>
  <si>
    <t>Notes: 
*We used a chi-squared test to test whether the 2014/15 respondents are statistically significantly different from the 2015/16 respondents at the p&lt;.05 level.
**Several factors were omitted because they were not asked in the SY15-16 survey:
     (1) It was one of my top three choices
     (2) The Schools hours of operation
     (3) Size of the school (number of enrolled students)
     (4) School's environment
 N-values are a sum of responses indicating that the resource was a "Very Important", "Important", "Somewhat Important", or "Slightly Important" factor that influenced the decision to accept and enroll in a matched school.</t>
  </si>
  <si>
    <t>Notes: 
*We used a chi-squared test to test whether the 2014/15 respondents are statistically significantly different from the 2015/16 respondents at the p&lt;.05 level.
++This question was asked differently in the SY 2014 survey and the SY 2015 survey.  Comparison between these years should be done with caution. One resource was omitted because it was not asked in the SY14-15 survey: My School DC Hotline.</t>
  </si>
  <si>
    <t>Usefulness of sources of information in selecting schools***</t>
  </si>
  <si>
    <t>Notes: 
*We used a chi-squared test to test whether the 2014/15 respondents are statistically significantly different from the 2015/16 respondents at the p&lt;.05 level.
** The "Very Useful" and "Useful" survey categories were combined into a single "Useful" category; the "Slightly Useful" and "Somewhat Useful" survey categories were combined into a single "Moderately Useful" category.
***Two sources were omitted because they were not asked in the SY15-16 survey:
     (1) Material provided by schools
     (2) School websites
    Two sources were omitted because they were not asked in the SY14-15 survey:
     (1) My School DC Hotline
     (2) My School DC School Finder</t>
  </si>
  <si>
    <t>My School DC Respondent Satisfaction Survey: A comparison between 
SY 2014-2015 and SY 2015-2016</t>
  </si>
  <si>
    <t>Ease of completing the online My School DC application</t>
  </si>
  <si>
    <t>Notes: 
*We used a chi-squared test to test whether the 2014/15 respondents are statistically significantly different from the 2015/16 respondents at the p&lt;.05 level.
**Six factors were omitted because they were not asked in the SY15-16 survey:
     (1) It was not one of my top three choices
     (2) The school's DC CAS test scores
     (3) The school does not have a specialized program (e.g., dual language, montessori, interscholastic sports)
     (4) The school's hours of operation
     (5) Size of the school (number of enrolled students)
     (6) The school's student demographic profile (i.e., racial / ethnic diversity)
  One factor was omited because it was not asked in the SY14-15 survey:
     (1) Decided to re-enroll child at his or her current school
  N-values are a sum of responses indicating that the resource was a "Very Important", "Important", "Somewhat Important", or "Slightly Important" factor that influenced the decision to accept and enroll in a matched school.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</si>
</sst>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0_);_(* \(#,##0\);_(* &quot;-&quot;??_);_(@_)"/>
  </numFmts>
  <fonts count="43">
    <font>
      <sz val="11"/>
      <color indexed="8"/>
      <name val="Calibri"/>
      <family val="2"/>
    </font>
    <font>
      <sz val="11"/>
      <color theme="1"/>
      <name val="Calibri"/>
      <family val="2"/>
      <scheme val="minor"/>
    </font>
    <font>
      <b/>
      <sz val="14"/>
      <color indexed="8"/>
      <name val="Calibri"/>
      <family val="2"/>
    </font>
    <font>
      <sz val="8"/>
      <name val="Verdana"/>
      <family val="2"/>
    </font>
    <font>
      <b/>
      <sz val="11"/>
      <color indexed="8"/>
      <name val="Calibri"/>
      <family val="2"/>
    </font>
    <font>
      <sz val="11"/>
      <color indexed="8"/>
      <name val="Lato"/>
      <family val="2"/>
    </font>
    <font>
      <b/>
      <sz val="12"/>
      <color indexed="8"/>
      <name val="Lato"/>
      <family val="2"/>
    </font>
    <font>
      <sz val="9"/>
      <color indexed="8"/>
      <name val="Lato"/>
      <family val="2"/>
    </font>
    <font>
      <sz val="8"/>
      <color indexed="8"/>
      <name val="Lato"/>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Lato"/>
      <family val="2"/>
    </font>
    <font>
      <b/>
      <sz val="14"/>
      <color indexed="8"/>
      <name val="Lato"/>
      <family val="2"/>
    </font>
    <font>
      <b/>
      <sz val="14"/>
      <color rgb="FF00B0F0"/>
      <name val="Lato"/>
      <family val="2"/>
    </font>
    <font>
      <b/>
      <u/>
      <sz val="18"/>
      <color indexed="8"/>
      <name val="Lato"/>
      <family val="2"/>
    </font>
    <font>
      <b/>
      <sz val="11"/>
      <name val="Lato"/>
      <family val="2"/>
    </font>
    <font>
      <sz val="11"/>
      <name val="Lato"/>
      <family val="2"/>
    </font>
    <font>
      <b/>
      <sz val="14"/>
      <name val="Lato"/>
      <family val="2"/>
    </font>
    <font>
      <sz val="14"/>
      <color indexed="8"/>
      <name val="Lato"/>
      <family val="2"/>
    </font>
    <font>
      <sz val="11"/>
      <color indexed="8"/>
      <name val="Calibri"/>
      <family val="2"/>
    </font>
    <font>
      <b/>
      <sz val="20"/>
      <color theme="0"/>
      <name val="Lato"/>
      <family val="2"/>
    </font>
    <font>
      <b/>
      <sz val="11"/>
      <color theme="0"/>
      <name val="Lato"/>
      <family val="2"/>
    </font>
    <font>
      <sz val="8"/>
      <color indexed="8"/>
      <name val="Lato"/>
    </font>
    <font>
      <b/>
      <sz val="12"/>
      <color theme="0"/>
      <name val="Lato"/>
      <family val="2"/>
    </font>
    <font>
      <b/>
      <sz val="14"/>
      <color theme="0"/>
      <name val="Lato"/>
      <family val="2"/>
    </font>
    <font>
      <b/>
      <sz val="11"/>
      <color theme="0"/>
      <name val="Lato"/>
    </font>
    <font>
      <b/>
      <sz val="8"/>
      <color theme="0"/>
      <name val="Lato"/>
      <family val="2"/>
    </font>
    <font>
      <b/>
      <sz val="14"/>
      <color theme="8" tint="-0.249977111117893"/>
      <name val="Lato"/>
    </font>
    <font>
      <b/>
      <sz val="11"/>
      <color indexed="8"/>
      <name val="Lato"/>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0000"/>
        <bgColor indexed="64"/>
      </patternFill>
    </fill>
    <fill>
      <patternFill patternType="solid">
        <fgColor rgb="FFF3E0AB"/>
        <bgColor indexed="64"/>
      </patternFill>
    </fill>
    <fill>
      <patternFill patternType="solid">
        <fgColor rgb="FFC62F06"/>
        <bgColor indexed="64"/>
      </patternFill>
    </fill>
    <fill>
      <patternFill patternType="solid">
        <fgColor theme="0"/>
        <bgColor indexed="64"/>
      </patternFill>
    </fill>
    <fill>
      <patternFill patternType="solid">
        <fgColor theme="0" tint="-0.34998626667073579"/>
        <bgColor indexed="64"/>
      </patternFill>
    </fill>
    <fill>
      <patternFill patternType="solid">
        <fgColor theme="8" tint="-0.249977111117893"/>
        <bgColor indexed="64"/>
      </patternFill>
    </fill>
  </fills>
  <borders count="28">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top/>
      <bottom style="thin">
        <color rgb="FF000000"/>
      </bottom>
      <diagonal/>
    </border>
    <border>
      <left style="thin">
        <color rgb="FF000000"/>
      </left>
      <right/>
      <top style="thin">
        <color rgb="FF000000"/>
      </top>
      <bottom/>
      <diagonal/>
    </border>
  </borders>
  <cellStyleXfs count="45">
    <xf numFmtId="0" fontId="0" fillId="0" borderId="0"/>
    <xf numFmtId="0" fontId="9" fillId="0" borderId="0" applyNumberFormat="0" applyFill="0" applyBorder="0" applyAlignment="0" applyProtection="0"/>
    <xf numFmtId="0" fontId="10" fillId="0" borderId="12" applyNumberFormat="0" applyFill="0" applyAlignment="0" applyProtection="0"/>
    <xf numFmtId="0" fontId="11" fillId="0" borderId="13" applyNumberFormat="0" applyFill="0" applyAlignment="0" applyProtection="0"/>
    <xf numFmtId="0" fontId="12" fillId="0" borderId="14" applyNumberFormat="0" applyFill="0" applyAlignment="0" applyProtection="0"/>
    <xf numFmtId="0" fontId="12" fillId="0" borderId="0" applyNumberFormat="0" applyFill="0" applyBorder="0" applyAlignment="0" applyProtection="0"/>
    <xf numFmtId="0" fontId="13" fillId="2" borderId="0" applyNumberFormat="0" applyBorder="0" applyAlignment="0" applyProtection="0"/>
    <xf numFmtId="0" fontId="14" fillId="3" borderId="0" applyNumberFormat="0" applyBorder="0" applyAlignment="0" applyProtection="0"/>
    <xf numFmtId="0" fontId="15" fillId="4" borderId="0" applyNumberFormat="0" applyBorder="0" applyAlignment="0" applyProtection="0"/>
    <xf numFmtId="0" fontId="16" fillId="5" borderId="15" applyNumberFormat="0" applyAlignment="0" applyProtection="0"/>
    <xf numFmtId="0" fontId="17" fillId="6" borderId="16" applyNumberFormat="0" applyAlignment="0" applyProtection="0"/>
    <xf numFmtId="0" fontId="18" fillId="6" borderId="15" applyNumberFormat="0" applyAlignment="0" applyProtection="0"/>
    <xf numFmtId="0" fontId="19" fillId="0" borderId="17" applyNumberFormat="0" applyFill="0" applyAlignment="0" applyProtection="0"/>
    <xf numFmtId="0" fontId="20" fillId="7" borderId="18" applyNumberFormat="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20" applyNumberFormat="0" applyFill="0" applyAlignment="0" applyProtection="0"/>
    <xf numFmtId="0" fontId="24"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4" fillId="32" borderId="0" applyNumberFormat="0" applyBorder="0" applyAlignment="0" applyProtection="0"/>
    <xf numFmtId="0" fontId="1" fillId="0" borderId="0"/>
    <xf numFmtId="0" fontId="1" fillId="8" borderId="19" applyNumberFormat="0" applyFont="0" applyAlignment="0" applyProtection="0"/>
    <xf numFmtId="43" fontId="33" fillId="0" borderId="0" applyFont="0" applyFill="0" applyBorder="0" applyAlignment="0" applyProtection="0"/>
    <xf numFmtId="9" fontId="33" fillId="0" borderId="0" applyFont="0" applyFill="0" applyBorder="0" applyAlignment="0" applyProtection="0"/>
  </cellStyleXfs>
  <cellXfs count="162">
    <xf numFmtId="0" fontId="0" fillId="0" borderId="0" xfId="0"/>
    <xf numFmtId="0" fontId="2" fillId="0" borderId="0" xfId="0" applyFont="1"/>
    <xf numFmtId="0" fontId="0" fillId="0" borderId="1" xfId="0" applyBorder="1"/>
    <xf numFmtId="0" fontId="0" fillId="0" borderId="2" xfId="0" applyBorder="1"/>
    <xf numFmtId="0" fontId="0" fillId="0" borderId="0" xfId="0" applyBorder="1"/>
    <xf numFmtId="0" fontId="4" fillId="0" borderId="0" xfId="0" applyFont="1"/>
    <xf numFmtId="0" fontId="0" fillId="0" borderId="4" xfId="0" applyFont="1" applyBorder="1" applyAlignment="1">
      <alignment horizontal="center"/>
    </xf>
    <xf numFmtId="0" fontId="0" fillId="0" borderId="5" xfId="0" applyFont="1" applyBorder="1" applyAlignment="1">
      <alignment horizontal="center"/>
    </xf>
    <xf numFmtId="0" fontId="0" fillId="0" borderId="5" xfId="0" applyFont="1" applyBorder="1" applyAlignment="1">
      <alignment horizontal="center" wrapText="1"/>
    </xf>
    <xf numFmtId="0" fontId="0" fillId="0" borderId="0" xfId="0" applyAlignment="1">
      <alignment horizontal="right"/>
    </xf>
    <xf numFmtId="0" fontId="0" fillId="0" borderId="0" xfId="0" applyBorder="1" applyAlignment="1">
      <alignment wrapText="1"/>
    </xf>
    <xf numFmtId="0" fontId="0" fillId="0" borderId="1" xfId="0" applyBorder="1" applyAlignment="1"/>
    <xf numFmtId="0" fontId="0" fillId="0" borderId="0" xfId="0" applyFill="1" applyBorder="1" applyAlignment="1">
      <alignment wrapText="1"/>
    </xf>
    <xf numFmtId="0" fontId="0" fillId="0" borderId="0" xfId="0" applyAlignment="1"/>
    <xf numFmtId="0" fontId="0" fillId="0" borderId="0" xfId="0" applyAlignment="1">
      <alignment wrapText="1"/>
    </xf>
    <xf numFmtId="0" fontId="5" fillId="0" borderId="0" xfId="0" applyFont="1"/>
    <xf numFmtId="0" fontId="5" fillId="0" borderId="0" xfId="0" applyFont="1" applyBorder="1"/>
    <xf numFmtId="0" fontId="5" fillId="0" borderId="0" xfId="0" applyFont="1" applyBorder="1" applyAlignment="1">
      <alignment horizontal="center"/>
    </xf>
    <xf numFmtId="0" fontId="5" fillId="0" borderId="0" xfId="0" applyFont="1" applyFill="1" applyBorder="1" applyAlignment="1">
      <alignment horizontal="center"/>
    </xf>
    <xf numFmtId="0" fontId="7" fillId="0" borderId="0" xfId="0" applyFont="1"/>
    <xf numFmtId="0" fontId="8" fillId="0" borderId="0" xfId="0" applyFont="1"/>
    <xf numFmtId="2" fontId="5" fillId="0" borderId="0" xfId="0" applyNumberFormat="1" applyFont="1"/>
    <xf numFmtId="0" fontId="6" fillId="0" borderId="7" xfId="0" applyFont="1" applyBorder="1"/>
    <xf numFmtId="0" fontId="6" fillId="0" borderId="7" xfId="0" applyFont="1" applyBorder="1" applyAlignment="1">
      <alignment wrapText="1"/>
    </xf>
    <xf numFmtId="0" fontId="32" fillId="0" borderId="21" xfId="0" applyFont="1" applyBorder="1"/>
    <xf numFmtId="0" fontId="32" fillId="0" borderId="1" xfId="0" applyFont="1" applyBorder="1"/>
    <xf numFmtId="2" fontId="5" fillId="34" borderId="10" xfId="0" applyNumberFormat="1" applyFont="1" applyFill="1" applyBorder="1" applyAlignment="1"/>
    <xf numFmtId="0" fontId="5" fillId="34" borderId="10" xfId="0" applyFont="1" applyFill="1" applyBorder="1" applyAlignment="1"/>
    <xf numFmtId="2" fontId="30" fillId="34" borderId="10" xfId="0" applyNumberFormat="1" applyFont="1" applyFill="1" applyBorder="1" applyAlignment="1">
      <alignment horizontal="center"/>
    </xf>
    <xf numFmtId="0" fontId="5" fillId="34" borderId="10" xfId="0" applyFont="1" applyFill="1" applyBorder="1"/>
    <xf numFmtId="0" fontId="5" fillId="34" borderId="10" xfId="0" applyFont="1" applyFill="1" applyBorder="1" applyAlignment="1">
      <alignment wrapText="1"/>
    </xf>
    <xf numFmtId="0" fontId="5" fillId="34" borderId="10" xfId="0" applyFont="1" applyFill="1" applyBorder="1" applyAlignment="1">
      <alignment horizontal="left"/>
    </xf>
    <xf numFmtId="2" fontId="35" fillId="33" borderId="10" xfId="0" applyNumberFormat="1" applyFont="1" applyFill="1" applyBorder="1" applyAlignment="1">
      <alignment horizontal="center"/>
    </xf>
    <xf numFmtId="2" fontId="5" fillId="34" borderId="10" xfId="0" applyNumberFormat="1" applyFont="1" applyFill="1" applyBorder="1" applyAlignment="1">
      <alignment horizontal="center"/>
    </xf>
    <xf numFmtId="0" fontId="5" fillId="34" borderId="23" xfId="0" applyFont="1" applyFill="1" applyBorder="1"/>
    <xf numFmtId="0" fontId="5" fillId="34" borderId="25" xfId="0" applyFont="1" applyFill="1" applyBorder="1" applyAlignment="1"/>
    <xf numFmtId="2" fontId="5" fillId="34" borderId="25" xfId="0" applyNumberFormat="1" applyFont="1" applyFill="1" applyBorder="1" applyAlignment="1">
      <alignment horizontal="center"/>
    </xf>
    <xf numFmtId="2" fontId="30" fillId="34" borderId="25" xfId="0" applyNumberFormat="1" applyFont="1" applyFill="1" applyBorder="1" applyAlignment="1">
      <alignment horizontal="center"/>
    </xf>
    <xf numFmtId="2" fontId="5" fillId="34" borderId="0" xfId="0" applyNumberFormat="1" applyFont="1" applyFill="1" applyBorder="1" applyAlignment="1"/>
    <xf numFmtId="0" fontId="29" fillId="37" borderId="4" xfId="0" applyFont="1" applyFill="1" applyBorder="1" applyAlignment="1">
      <alignment wrapText="1"/>
    </xf>
    <xf numFmtId="164" fontId="35" fillId="33" borderId="10" xfId="43" applyNumberFormat="1" applyFont="1" applyFill="1" applyBorder="1" applyAlignment="1">
      <alignment horizontal="center"/>
    </xf>
    <xf numFmtId="164" fontId="5" fillId="34" borderId="10" xfId="43" applyNumberFormat="1" applyFont="1" applyFill="1" applyBorder="1" applyAlignment="1"/>
    <xf numFmtId="164" fontId="5" fillId="34" borderId="25" xfId="43" applyNumberFormat="1" applyFont="1" applyFill="1" applyBorder="1" applyAlignment="1"/>
    <xf numFmtId="164" fontId="5" fillId="34" borderId="23" xfId="43" applyNumberFormat="1" applyFont="1" applyFill="1" applyBorder="1" applyAlignment="1"/>
    <xf numFmtId="164" fontId="5" fillId="0" borderId="0" xfId="43" applyNumberFormat="1" applyFont="1"/>
    <xf numFmtId="164" fontId="5" fillId="34" borderId="4" xfId="43" applyNumberFormat="1" applyFont="1" applyFill="1" applyBorder="1" applyAlignment="1"/>
    <xf numFmtId="164" fontId="5" fillId="34" borderId="8" xfId="43" applyNumberFormat="1" applyFont="1" applyFill="1" applyBorder="1" applyAlignment="1"/>
    <xf numFmtId="164" fontId="25" fillId="34" borderId="26" xfId="43" applyNumberFormat="1" applyFont="1" applyFill="1" applyBorder="1" applyAlignment="1">
      <alignment vertical="top" wrapText="1"/>
    </xf>
    <xf numFmtId="164" fontId="25" fillId="34" borderId="22" xfId="43" applyNumberFormat="1" applyFont="1" applyFill="1" applyBorder="1" applyAlignment="1">
      <alignment vertical="top" wrapText="1"/>
    </xf>
    <xf numFmtId="164" fontId="25" fillId="34" borderId="27" xfId="43" applyNumberFormat="1" applyFont="1" applyFill="1" applyBorder="1" applyAlignment="1">
      <alignment vertical="top" wrapText="1"/>
    </xf>
    <xf numFmtId="164" fontId="32" fillId="0" borderId="2" xfId="43" applyNumberFormat="1" applyFont="1" applyBorder="1"/>
    <xf numFmtId="164" fontId="32" fillId="0" borderId="1" xfId="43" applyNumberFormat="1" applyFont="1" applyBorder="1"/>
    <xf numFmtId="0" fontId="35" fillId="38" borderId="10" xfId="0" applyFont="1" applyFill="1" applyBorder="1"/>
    <xf numFmtId="0" fontId="35" fillId="38" borderId="4" xfId="0" applyFont="1" applyFill="1" applyBorder="1" applyAlignment="1">
      <alignment wrapText="1"/>
    </xf>
    <xf numFmtId="0" fontId="35" fillId="38" borderId="4" xfId="0" applyFont="1" applyFill="1" applyBorder="1"/>
    <xf numFmtId="0" fontId="35" fillId="38" borderId="8" xfId="0" applyFont="1" applyFill="1" applyBorder="1" applyAlignment="1">
      <alignment wrapText="1"/>
    </xf>
    <xf numFmtId="0" fontId="39" fillId="38" borderId="4" xfId="0" applyFont="1" applyFill="1" applyBorder="1"/>
    <xf numFmtId="0" fontId="39" fillId="38" borderId="4" xfId="0" applyFont="1" applyFill="1" applyBorder="1" applyAlignment="1">
      <alignment wrapText="1"/>
    </xf>
    <xf numFmtId="2" fontId="5" fillId="34" borderId="21" xfId="0" applyNumberFormat="1" applyFont="1" applyFill="1" applyBorder="1" applyAlignment="1"/>
    <xf numFmtId="2" fontId="5" fillId="34" borderId="11" xfId="0" applyNumberFormat="1" applyFont="1" applyFill="1" applyBorder="1" applyAlignment="1"/>
    <xf numFmtId="10" fontId="30" fillId="34" borderId="25" xfId="44" applyNumberFormat="1" applyFont="1" applyFill="1" applyBorder="1" applyAlignment="1">
      <alignment horizontal="center"/>
    </xf>
    <xf numFmtId="164" fontId="25" fillId="34" borderId="10" xfId="43" applyNumberFormat="1" applyFont="1" applyFill="1" applyBorder="1" applyAlignment="1">
      <alignment vertical="top" wrapText="1"/>
    </xf>
    <xf numFmtId="0" fontId="5" fillId="34" borderId="4" xfId="0" applyFont="1" applyFill="1" applyBorder="1" applyAlignment="1">
      <alignment wrapText="1"/>
    </xf>
    <xf numFmtId="164" fontId="5" fillId="34" borderId="5" xfId="43" applyNumberFormat="1" applyFont="1" applyFill="1" applyBorder="1" applyAlignment="1"/>
    <xf numFmtId="1" fontId="5" fillId="34" borderId="10" xfId="0" applyNumberFormat="1" applyFont="1" applyFill="1" applyBorder="1" applyAlignment="1"/>
    <xf numFmtId="2" fontId="5" fillId="34" borderId="5" xfId="0" applyNumberFormat="1" applyFont="1" applyFill="1" applyBorder="1" applyAlignment="1"/>
    <xf numFmtId="10" fontId="5" fillId="34" borderId="1" xfId="44" applyNumberFormat="1" applyFont="1" applyFill="1" applyBorder="1" applyAlignment="1"/>
    <xf numFmtId="2" fontId="5" fillId="34" borderId="6" xfId="0" applyNumberFormat="1" applyFont="1" applyFill="1" applyBorder="1" applyAlignment="1">
      <alignment horizontal="center"/>
    </xf>
    <xf numFmtId="2" fontId="5" fillId="34" borderId="25" xfId="44" applyNumberFormat="1" applyFont="1" applyFill="1" applyBorder="1" applyAlignment="1"/>
    <xf numFmtId="2" fontId="5" fillId="34" borderId="25" xfId="43" applyNumberFormat="1" applyFont="1" applyFill="1" applyBorder="1" applyAlignment="1"/>
    <xf numFmtId="2" fontId="5" fillId="34" borderId="10" xfId="44" applyNumberFormat="1" applyFont="1" applyFill="1" applyBorder="1" applyAlignment="1"/>
    <xf numFmtId="0" fontId="5" fillId="0" borderId="0" xfId="0" applyFont="1" applyFill="1"/>
    <xf numFmtId="0" fontId="0" fillId="0" borderId="0" xfId="0" applyFill="1" applyAlignment="1"/>
    <xf numFmtId="0" fontId="26" fillId="34" borderId="0" xfId="0" applyFont="1" applyFill="1" applyAlignment="1">
      <alignment horizontal="left" wrapText="1"/>
    </xf>
    <xf numFmtId="0" fontId="34" fillId="33" borderId="0" xfId="0" applyFont="1" applyFill="1" applyAlignment="1">
      <alignment horizontal="center" vertical="center" wrapText="1"/>
    </xf>
    <xf numFmtId="0" fontId="5" fillId="38" borderId="0" xfId="0" applyFont="1" applyFill="1" applyAlignment="1">
      <alignment horizontal="center"/>
    </xf>
    <xf numFmtId="0" fontId="5" fillId="0" borderId="10" xfId="0" applyFont="1" applyBorder="1" applyAlignment="1">
      <alignment horizontal="left" vertical="top" wrapText="1"/>
    </xf>
    <xf numFmtId="0" fontId="5" fillId="0" borderId="10" xfId="0" applyFont="1" applyBorder="1" applyAlignment="1">
      <alignment horizontal="left" vertical="top"/>
    </xf>
    <xf numFmtId="0" fontId="5" fillId="34" borderId="7" xfId="0" applyFont="1" applyFill="1" applyBorder="1" applyAlignment="1">
      <alignment horizontal="center"/>
    </xf>
    <xf numFmtId="0" fontId="5" fillId="34" borderId="2" xfId="0" applyFont="1" applyFill="1" applyBorder="1" applyAlignment="1">
      <alignment horizontal="center"/>
    </xf>
    <xf numFmtId="0" fontId="5" fillId="34" borderId="3" xfId="0" applyFont="1" applyFill="1" applyBorder="1" applyAlignment="1">
      <alignment horizontal="center"/>
    </xf>
    <xf numFmtId="0" fontId="8" fillId="0" borderId="2"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4" xfId="0" applyFont="1" applyFill="1" applyBorder="1" applyAlignment="1">
      <alignment horizontal="left"/>
    </xf>
    <xf numFmtId="0" fontId="8" fillId="0" borderId="5" xfId="0" applyFont="1" applyFill="1" applyBorder="1" applyAlignment="1">
      <alignment horizontal="left"/>
    </xf>
    <xf numFmtId="0" fontId="8" fillId="0" borderId="6" xfId="0" applyFont="1" applyFill="1" applyBorder="1" applyAlignment="1">
      <alignment horizontal="left"/>
    </xf>
    <xf numFmtId="0" fontId="5" fillId="34" borderId="21" xfId="0" applyFont="1" applyFill="1" applyBorder="1" applyAlignment="1">
      <alignment horizontal="center"/>
    </xf>
    <xf numFmtId="0" fontId="5" fillId="34" borderId="0" xfId="0" applyFont="1" applyFill="1" applyBorder="1" applyAlignment="1">
      <alignment horizontal="center"/>
    </xf>
    <xf numFmtId="0" fontId="5" fillId="34" borderId="11" xfId="0" applyFont="1" applyFill="1" applyBorder="1" applyAlignment="1">
      <alignment horizontal="center"/>
    </xf>
    <xf numFmtId="2" fontId="5" fillId="34" borderId="8" xfId="0" applyNumberFormat="1" applyFont="1" applyFill="1" applyBorder="1" applyAlignment="1">
      <alignment horizontal="center"/>
    </xf>
    <xf numFmtId="2" fontId="5" fillId="34" borderId="1" xfId="0" applyNumberFormat="1" applyFont="1" applyFill="1" applyBorder="1" applyAlignment="1">
      <alignment horizontal="center"/>
    </xf>
    <xf numFmtId="2" fontId="5" fillId="34" borderId="9" xfId="0" applyNumberFormat="1" applyFont="1" applyFill="1" applyBorder="1" applyAlignment="1">
      <alignment horizontal="center"/>
    </xf>
    <xf numFmtId="0" fontId="5" fillId="33" borderId="4" xfId="0" applyFont="1" applyFill="1" applyBorder="1" applyAlignment="1">
      <alignment horizontal="center"/>
    </xf>
    <xf numFmtId="0" fontId="5" fillId="33" borderId="5" xfId="0" applyFont="1" applyFill="1" applyBorder="1" applyAlignment="1">
      <alignment horizontal="center"/>
    </xf>
    <xf numFmtId="0" fontId="5" fillId="33" borderId="6" xfId="0" applyFont="1" applyFill="1" applyBorder="1" applyAlignment="1">
      <alignment horizontal="center"/>
    </xf>
    <xf numFmtId="0" fontId="5" fillId="34" borderId="8" xfId="0" applyFont="1" applyFill="1" applyBorder="1" applyAlignment="1">
      <alignment horizontal="center"/>
    </xf>
    <xf numFmtId="0" fontId="5" fillId="36" borderId="4" xfId="0" applyFont="1" applyFill="1" applyBorder="1" applyAlignment="1">
      <alignment horizontal="center"/>
    </xf>
    <xf numFmtId="0" fontId="5" fillId="36" borderId="5" xfId="0" applyFont="1" applyFill="1" applyBorder="1" applyAlignment="1">
      <alignment horizontal="center"/>
    </xf>
    <xf numFmtId="0" fontId="5" fillId="36" borderId="6" xfId="0" applyFont="1" applyFill="1" applyBorder="1" applyAlignment="1">
      <alignment horizontal="center"/>
    </xf>
    <xf numFmtId="0" fontId="5" fillId="34" borderId="4" xfId="0" applyFont="1" applyFill="1" applyBorder="1" applyAlignment="1">
      <alignment horizontal="center"/>
    </xf>
    <xf numFmtId="0" fontId="37" fillId="33" borderId="23" xfId="0" applyFont="1" applyFill="1" applyBorder="1" applyAlignment="1">
      <alignment horizontal="center"/>
    </xf>
    <xf numFmtId="0" fontId="37" fillId="33" borderId="24" xfId="0" applyFont="1" applyFill="1" applyBorder="1" applyAlignment="1">
      <alignment horizontal="center"/>
    </xf>
    <xf numFmtId="0" fontId="37" fillId="33" borderId="25" xfId="0" applyFont="1" applyFill="1" applyBorder="1" applyAlignment="1">
      <alignment horizontal="center"/>
    </xf>
    <xf numFmtId="0" fontId="38" fillId="33" borderId="4" xfId="0" applyFont="1" applyFill="1" applyBorder="1" applyAlignment="1">
      <alignment horizontal="center" vertical="center" wrapText="1"/>
    </xf>
    <xf numFmtId="0" fontId="38" fillId="33" borderId="5" xfId="0" applyFont="1" applyFill="1" applyBorder="1" applyAlignment="1">
      <alignment horizontal="center" vertical="center" wrapText="1"/>
    </xf>
    <xf numFmtId="0" fontId="38" fillId="33" borderId="6" xfId="0" applyFont="1" applyFill="1" applyBorder="1" applyAlignment="1">
      <alignment horizontal="center" vertical="center" wrapText="1"/>
    </xf>
    <xf numFmtId="0" fontId="37" fillId="33" borderId="10" xfId="0" applyFont="1" applyFill="1" applyBorder="1" applyAlignment="1">
      <alignment horizontal="center" wrapText="1"/>
    </xf>
    <xf numFmtId="0" fontId="35" fillId="33" borderId="10" xfId="0" applyFont="1" applyFill="1" applyBorder="1" applyAlignment="1">
      <alignment horizontal="center"/>
    </xf>
    <xf numFmtId="0" fontId="35" fillId="33" borderId="10" xfId="0" applyNumberFormat="1" applyFont="1" applyFill="1" applyBorder="1" applyAlignment="1">
      <alignment horizontal="center" wrapText="1"/>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1" xfId="0" applyFill="1" applyBorder="1" applyAlignment="1">
      <alignment horizontal="center"/>
    </xf>
    <xf numFmtId="0" fontId="36" fillId="0" borderId="7" xfId="0" applyFont="1" applyFill="1" applyBorder="1" applyAlignment="1">
      <alignment horizontal="left" vertical="center" wrapText="1"/>
    </xf>
    <xf numFmtId="0" fontId="36" fillId="0" borderId="2" xfId="0" applyFont="1" applyFill="1" applyBorder="1" applyAlignment="1">
      <alignment horizontal="left" vertical="center" wrapText="1"/>
    </xf>
    <xf numFmtId="0" fontId="36" fillId="0" borderId="3" xfId="0" applyFont="1" applyFill="1" applyBorder="1" applyAlignment="1">
      <alignment horizontal="left" vertical="center" wrapText="1"/>
    </xf>
    <xf numFmtId="0" fontId="36" fillId="0" borderId="21" xfId="0" applyFont="1" applyFill="1" applyBorder="1" applyAlignment="1">
      <alignment horizontal="left" vertical="center" wrapText="1"/>
    </xf>
    <xf numFmtId="0" fontId="36" fillId="0" borderId="0" xfId="0" applyFont="1" applyFill="1" applyBorder="1" applyAlignment="1">
      <alignment horizontal="left" vertical="center" wrapText="1"/>
    </xf>
    <xf numFmtId="0" fontId="36" fillId="0" borderId="11" xfId="0" applyFont="1" applyFill="1" applyBorder="1" applyAlignment="1">
      <alignment horizontal="left" vertical="center" wrapText="1"/>
    </xf>
    <xf numFmtId="0" fontId="36" fillId="0" borderId="8" xfId="0" applyFont="1" applyFill="1" applyBorder="1" applyAlignment="1">
      <alignment horizontal="left" vertical="center" wrapText="1"/>
    </xf>
    <xf numFmtId="0" fontId="36" fillId="0" borderId="1" xfId="0" applyFont="1" applyFill="1" applyBorder="1" applyAlignment="1">
      <alignment horizontal="left" vertical="center" wrapText="1"/>
    </xf>
    <xf numFmtId="0" fontId="36" fillId="0" borderId="9" xfId="0" applyFont="1" applyFill="1" applyBorder="1" applyAlignment="1">
      <alignment horizontal="left" vertical="center" wrapText="1"/>
    </xf>
    <xf numFmtId="0" fontId="35" fillId="34" borderId="8" xfId="0" applyFont="1" applyFill="1" applyBorder="1" applyAlignment="1">
      <alignment horizontal="center" wrapText="1"/>
    </xf>
    <xf numFmtId="0" fontId="35" fillId="34" borderId="1" xfId="0" applyFont="1" applyFill="1" applyBorder="1" applyAlignment="1">
      <alignment horizontal="center" wrapText="1"/>
    </xf>
    <xf numFmtId="0" fontId="35" fillId="34" borderId="9" xfId="0" applyFont="1" applyFill="1" applyBorder="1" applyAlignment="1">
      <alignment horizontal="center" wrapText="1"/>
    </xf>
    <xf numFmtId="0" fontId="5" fillId="35" borderId="4" xfId="0" applyFont="1" applyFill="1" applyBorder="1" applyAlignment="1">
      <alignment horizontal="center"/>
    </xf>
    <xf numFmtId="0" fontId="5" fillId="35" borderId="5" xfId="0" applyFont="1" applyFill="1" applyBorder="1" applyAlignment="1">
      <alignment horizontal="center"/>
    </xf>
    <xf numFmtId="0" fontId="5" fillId="35" borderId="6" xfId="0" applyFont="1" applyFill="1" applyBorder="1" applyAlignment="1">
      <alignment horizontal="center"/>
    </xf>
    <xf numFmtId="0" fontId="36" fillId="0" borderId="4" xfId="0" applyFont="1" applyFill="1" applyBorder="1" applyAlignment="1">
      <alignment horizontal="left"/>
    </xf>
    <xf numFmtId="0" fontId="36" fillId="0" borderId="5" xfId="0" applyFont="1" applyFill="1" applyBorder="1" applyAlignment="1">
      <alignment horizontal="left"/>
    </xf>
    <xf numFmtId="0" fontId="36" fillId="0" borderId="6" xfId="0" applyFont="1" applyFill="1" applyBorder="1" applyAlignment="1">
      <alignment horizontal="left"/>
    </xf>
    <xf numFmtId="0" fontId="37" fillId="33" borderId="4" xfId="0" applyFont="1" applyFill="1" applyBorder="1" applyAlignment="1">
      <alignment horizontal="center" wrapText="1"/>
    </xf>
    <xf numFmtId="0" fontId="37" fillId="33" borderId="5" xfId="0" applyFont="1" applyFill="1" applyBorder="1" applyAlignment="1">
      <alignment horizontal="center" wrapText="1"/>
    </xf>
    <xf numFmtId="0" fontId="37" fillId="33" borderId="6" xfId="0" applyFont="1" applyFill="1" applyBorder="1" applyAlignment="1">
      <alignment horizontal="center" wrapText="1"/>
    </xf>
    <xf numFmtId="0" fontId="35" fillId="33" borderId="4" xfId="0" applyFont="1" applyFill="1" applyBorder="1" applyAlignment="1">
      <alignment horizontal="center"/>
    </xf>
    <xf numFmtId="0" fontId="35" fillId="33" borderId="6" xfId="0" applyFont="1" applyFill="1" applyBorder="1" applyAlignment="1">
      <alignment horizontal="center"/>
    </xf>
    <xf numFmtId="0" fontId="35" fillId="33" borderId="23" xfId="0" applyNumberFormat="1" applyFont="1" applyFill="1" applyBorder="1" applyAlignment="1">
      <alignment horizontal="center" wrapText="1"/>
    </xf>
    <xf numFmtId="0" fontId="35" fillId="33" borderId="25" xfId="0" applyNumberFormat="1" applyFont="1" applyFill="1" applyBorder="1" applyAlignment="1">
      <alignment horizontal="center" wrapText="1"/>
    </xf>
    <xf numFmtId="0" fontId="8" fillId="0" borderId="10" xfId="0" applyFont="1" applyFill="1" applyBorder="1" applyAlignment="1">
      <alignment horizontal="left" vertical="center" wrapText="1"/>
    </xf>
    <xf numFmtId="0" fontId="6" fillId="0" borderId="7" xfId="0" applyFont="1" applyBorder="1" applyAlignment="1">
      <alignment horizontal="left" wrapText="1"/>
    </xf>
    <xf numFmtId="0" fontId="6" fillId="0" borderId="2" xfId="0" applyFont="1" applyBorder="1" applyAlignment="1">
      <alignment horizontal="left" wrapText="1"/>
    </xf>
    <xf numFmtId="0" fontId="5" fillId="34" borderId="4" xfId="0" applyFont="1" applyFill="1" applyBorder="1" applyAlignment="1">
      <alignment horizontal="center" wrapText="1"/>
    </xf>
    <xf numFmtId="0" fontId="5" fillId="34" borderId="2" xfId="0" applyFont="1" applyFill="1" applyBorder="1" applyAlignment="1">
      <alignment horizontal="center" wrapText="1"/>
    </xf>
    <xf numFmtId="0" fontId="5" fillId="34" borderId="3" xfId="0" applyFont="1" applyFill="1" applyBorder="1" applyAlignment="1">
      <alignment horizontal="center" wrapText="1"/>
    </xf>
    <xf numFmtId="0" fontId="8" fillId="0" borderId="10" xfId="0" applyFont="1" applyFill="1" applyBorder="1" applyAlignment="1">
      <alignment horizontal="left" wrapText="1"/>
    </xf>
    <xf numFmtId="0" fontId="5" fillId="34" borderId="1" xfId="0" applyFont="1" applyFill="1" applyBorder="1" applyAlignment="1">
      <alignment horizontal="center"/>
    </xf>
    <xf numFmtId="0" fontId="5" fillId="34" borderId="9" xfId="0" applyFont="1" applyFill="1" applyBorder="1" applyAlignment="1">
      <alignment horizontal="center"/>
    </xf>
    <xf numFmtId="0" fontId="8" fillId="0" borderId="7" xfId="0" applyFont="1" applyFill="1" applyBorder="1" applyAlignment="1">
      <alignment horizontal="left" wrapText="1"/>
    </xf>
    <xf numFmtId="0" fontId="8" fillId="0" borderId="2" xfId="0" applyFont="1" applyFill="1" applyBorder="1" applyAlignment="1">
      <alignment horizontal="left" wrapText="1"/>
    </xf>
    <xf numFmtId="0" fontId="8" fillId="0" borderId="3" xfId="0" applyFont="1" applyFill="1" applyBorder="1" applyAlignment="1">
      <alignment horizontal="left" wrapText="1"/>
    </xf>
    <xf numFmtId="0" fontId="8" fillId="0" borderId="21" xfId="0" applyFont="1" applyFill="1" applyBorder="1" applyAlignment="1">
      <alignment horizontal="left" wrapText="1"/>
    </xf>
    <xf numFmtId="0" fontId="8" fillId="0" borderId="0" xfId="0" applyFont="1" applyFill="1" applyBorder="1" applyAlignment="1">
      <alignment horizontal="left" wrapText="1"/>
    </xf>
    <xf numFmtId="0" fontId="8" fillId="0" borderId="11" xfId="0" applyFont="1" applyFill="1" applyBorder="1" applyAlignment="1">
      <alignment horizontal="left" wrapText="1"/>
    </xf>
    <xf numFmtId="0" fontId="8" fillId="0" borderId="8" xfId="0" applyFont="1" applyFill="1" applyBorder="1" applyAlignment="1">
      <alignment horizontal="left" wrapText="1"/>
    </xf>
    <xf numFmtId="0" fontId="8" fillId="0" borderId="1" xfId="0" applyFont="1" applyFill="1" applyBorder="1" applyAlignment="1">
      <alignment horizontal="left" wrapText="1"/>
    </xf>
    <xf numFmtId="0" fontId="8" fillId="0" borderId="9" xfId="0" applyFont="1" applyFill="1" applyBorder="1" applyAlignment="1">
      <alignment horizontal="left" wrapText="1"/>
    </xf>
    <xf numFmtId="0" fontId="38" fillId="33" borderId="7" xfId="0" applyFont="1" applyFill="1" applyBorder="1" applyAlignment="1">
      <alignment horizontal="center" vertical="center" wrapText="1"/>
    </xf>
    <xf numFmtId="0" fontId="38" fillId="33" borderId="2" xfId="0" applyFont="1" applyFill="1" applyBorder="1" applyAlignment="1">
      <alignment horizontal="center" vertical="center" wrapText="1"/>
    </xf>
    <xf numFmtId="0" fontId="38" fillId="33" borderId="21" xfId="0" applyFont="1" applyFill="1" applyBorder="1" applyAlignment="1">
      <alignment horizontal="center" vertical="center" wrapText="1"/>
    </xf>
    <xf numFmtId="0" fontId="38" fillId="33" borderId="0" xfId="0" applyFont="1" applyFill="1" applyBorder="1" applyAlignment="1">
      <alignment horizontal="center" vertical="center" wrapText="1"/>
    </xf>
    <xf numFmtId="0" fontId="38" fillId="33" borderId="8" xfId="0" applyFont="1" applyFill="1" applyBorder="1" applyAlignment="1">
      <alignment horizontal="center" vertical="center" wrapText="1"/>
    </xf>
    <xf numFmtId="0" fontId="38" fillId="33" borderId="1" xfId="0" applyFont="1" applyFill="1" applyBorder="1" applyAlignment="1">
      <alignment horizontal="center" vertical="center" wrapText="1"/>
    </xf>
  </cellXfs>
  <cellStyles count="45">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Comma" xfId="43" builtinId="3"/>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1"/>
    <cellStyle name="Note 2" xfId="42"/>
    <cellStyle name="Output" xfId="10" builtinId="21" customBuiltin="1"/>
    <cellStyle name="Percent" xfId="44" builtinId="5"/>
    <cellStyle name="Title" xfId="1" builtinId="15" customBuiltin="1"/>
    <cellStyle name="Total" xfId="16" builtinId="25" customBuiltin="1"/>
    <cellStyle name="Warning Text" xfId="14" builtinId="11" customBuiltin="1"/>
  </cellStyles>
  <dxfs count="0"/>
  <tableStyles count="0" defaultTableStyle="TableStyleMedium9"/>
  <colors>
    <mruColors>
      <color rgb="FFF3E0AB"/>
      <color rgb="FFC62F06"/>
      <color rgb="FFF0D99A"/>
      <color rgb="FFEDD183"/>
      <color rgb="FFF1D97F"/>
      <color rgb="FFE7CE89"/>
      <color rgb="FFDDD49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8"/>
  <sheetViews>
    <sheetView showGridLines="0" topLeftCell="A20" zoomScale="80" zoomScaleNormal="80" workbookViewId="0">
      <selection activeCell="A34" sqref="A34:S48"/>
    </sheetView>
  </sheetViews>
  <sheetFormatPr defaultColWidth="9.140625" defaultRowHeight="14.25"/>
  <cols>
    <col min="1" max="16384" width="9.140625" style="15"/>
  </cols>
  <sheetData>
    <row r="1" spans="1:19" ht="14.25" customHeight="1">
      <c r="A1" s="74" t="s">
        <v>164</v>
      </c>
      <c r="B1" s="74"/>
      <c r="C1" s="74"/>
      <c r="D1" s="74"/>
      <c r="E1" s="74"/>
      <c r="F1" s="74"/>
      <c r="G1" s="74"/>
      <c r="H1" s="74"/>
      <c r="I1" s="74"/>
      <c r="J1" s="74"/>
      <c r="K1" s="74"/>
      <c r="L1" s="74"/>
      <c r="M1" s="74"/>
      <c r="N1" s="74"/>
      <c r="O1" s="74"/>
      <c r="P1" s="74"/>
      <c r="Q1" s="74"/>
      <c r="R1" s="74"/>
      <c r="S1" s="74"/>
    </row>
    <row r="2" spans="1:19" ht="14.25" customHeight="1">
      <c r="A2" s="74"/>
      <c r="B2" s="74"/>
      <c r="C2" s="74"/>
      <c r="D2" s="74"/>
      <c r="E2" s="74"/>
      <c r="F2" s="74"/>
      <c r="G2" s="74"/>
      <c r="H2" s="74"/>
      <c r="I2" s="74"/>
      <c r="J2" s="74"/>
      <c r="K2" s="74"/>
      <c r="L2" s="74"/>
      <c r="M2" s="74"/>
      <c r="N2" s="74"/>
      <c r="O2" s="74"/>
      <c r="P2" s="74"/>
      <c r="Q2" s="74"/>
      <c r="R2" s="74"/>
      <c r="S2" s="74"/>
    </row>
    <row r="3" spans="1:19" ht="14.25" customHeight="1">
      <c r="A3" s="74"/>
      <c r="B3" s="74"/>
      <c r="C3" s="74"/>
      <c r="D3" s="74"/>
      <c r="E3" s="74"/>
      <c r="F3" s="74"/>
      <c r="G3" s="74"/>
      <c r="H3" s="74"/>
      <c r="I3" s="74"/>
      <c r="J3" s="74"/>
      <c r="K3" s="74"/>
      <c r="L3" s="74"/>
      <c r="M3" s="74"/>
      <c r="N3" s="74"/>
      <c r="O3" s="74"/>
      <c r="P3" s="74"/>
      <c r="Q3" s="74"/>
      <c r="R3" s="74"/>
      <c r="S3" s="74"/>
    </row>
    <row r="4" spans="1:19" ht="14.25" customHeight="1">
      <c r="A4" s="74"/>
      <c r="B4" s="74"/>
      <c r="C4" s="74"/>
      <c r="D4" s="74"/>
      <c r="E4" s="74"/>
      <c r="F4" s="74"/>
      <c r="G4" s="74"/>
      <c r="H4" s="74"/>
      <c r="I4" s="74"/>
      <c r="J4" s="74"/>
      <c r="K4" s="74"/>
      <c r="L4" s="74"/>
      <c r="M4" s="74"/>
      <c r="N4" s="74"/>
      <c r="O4" s="74"/>
      <c r="P4" s="74"/>
      <c r="Q4" s="74"/>
      <c r="R4" s="74"/>
      <c r="S4" s="74"/>
    </row>
    <row r="5" spans="1:19" ht="14.25" customHeight="1">
      <c r="A5" s="74"/>
      <c r="B5" s="74"/>
      <c r="C5" s="74"/>
      <c r="D5" s="74"/>
      <c r="E5" s="74"/>
      <c r="F5" s="74"/>
      <c r="G5" s="74"/>
      <c r="H5" s="74"/>
      <c r="I5" s="74"/>
      <c r="J5" s="74"/>
      <c r="K5" s="74"/>
      <c r="L5" s="74"/>
      <c r="M5" s="74"/>
      <c r="N5" s="74"/>
      <c r="O5" s="74"/>
      <c r="P5" s="74"/>
      <c r="Q5" s="74"/>
      <c r="R5" s="74"/>
      <c r="S5" s="74"/>
    </row>
    <row r="6" spans="1:19">
      <c r="A6" s="75"/>
      <c r="B6" s="75"/>
      <c r="C6" s="75"/>
      <c r="D6" s="75"/>
      <c r="E6" s="75"/>
      <c r="F6" s="75"/>
      <c r="G6" s="75"/>
      <c r="H6" s="75"/>
      <c r="I6" s="75"/>
      <c r="J6" s="75"/>
      <c r="K6" s="75"/>
      <c r="L6" s="75"/>
      <c r="M6" s="75"/>
      <c r="N6" s="75"/>
      <c r="O6" s="75"/>
      <c r="P6" s="75"/>
      <c r="Q6" s="75"/>
      <c r="R6" s="75"/>
      <c r="S6" s="75"/>
    </row>
    <row r="7" spans="1:19" ht="25.9" customHeight="1">
      <c r="A7" s="73" t="s">
        <v>119</v>
      </c>
      <c r="B7" s="73"/>
      <c r="C7" s="73"/>
      <c r="D7" s="73"/>
      <c r="E7" s="73"/>
      <c r="F7" s="73"/>
      <c r="G7" s="73"/>
      <c r="H7" s="73"/>
      <c r="I7" s="73"/>
      <c r="J7" s="73"/>
      <c r="K7" s="73"/>
      <c r="L7" s="73"/>
      <c r="M7" s="73"/>
      <c r="N7" s="73"/>
      <c r="O7" s="73"/>
      <c r="P7" s="73"/>
      <c r="Q7" s="73"/>
      <c r="R7" s="73"/>
      <c r="S7" s="73"/>
    </row>
    <row r="8" spans="1:19" ht="14.25" customHeight="1">
      <c r="A8" s="73"/>
      <c r="B8" s="73"/>
      <c r="C8" s="73"/>
      <c r="D8" s="73"/>
      <c r="E8" s="73"/>
      <c r="F8" s="73"/>
      <c r="G8" s="73"/>
      <c r="H8" s="73"/>
      <c r="I8" s="73"/>
      <c r="J8" s="73"/>
      <c r="K8" s="73"/>
      <c r="L8" s="73"/>
      <c r="M8" s="73"/>
      <c r="N8" s="73"/>
      <c r="O8" s="73"/>
      <c r="P8" s="73"/>
      <c r="Q8" s="73"/>
      <c r="R8" s="73"/>
      <c r="S8" s="73"/>
    </row>
    <row r="9" spans="1:19" ht="14.25" customHeight="1">
      <c r="A9" s="73"/>
      <c r="B9" s="73"/>
      <c r="C9" s="73"/>
      <c r="D9" s="73"/>
      <c r="E9" s="73"/>
      <c r="F9" s="73"/>
      <c r="G9" s="73"/>
      <c r="H9" s="73"/>
      <c r="I9" s="73"/>
      <c r="J9" s="73"/>
      <c r="K9" s="73"/>
      <c r="L9" s="73"/>
      <c r="M9" s="73"/>
      <c r="N9" s="73"/>
      <c r="O9" s="73"/>
      <c r="P9" s="73"/>
      <c r="Q9" s="73"/>
      <c r="R9" s="73"/>
      <c r="S9" s="73"/>
    </row>
    <row r="10" spans="1:19" ht="14.25" customHeight="1">
      <c r="A10" s="73"/>
      <c r="B10" s="73"/>
      <c r="C10" s="73"/>
      <c r="D10" s="73"/>
      <c r="E10" s="73"/>
      <c r="F10" s="73"/>
      <c r="G10" s="73"/>
      <c r="H10" s="73"/>
      <c r="I10" s="73"/>
      <c r="J10" s="73"/>
      <c r="K10" s="73"/>
      <c r="L10" s="73"/>
      <c r="M10" s="73"/>
      <c r="N10" s="73"/>
      <c r="O10" s="73"/>
      <c r="P10" s="73"/>
      <c r="Q10" s="73"/>
      <c r="R10" s="73"/>
      <c r="S10" s="73"/>
    </row>
    <row r="11" spans="1:19" ht="14.25" customHeight="1">
      <c r="A11" s="73"/>
      <c r="B11" s="73"/>
      <c r="C11" s="73"/>
      <c r="D11" s="73"/>
      <c r="E11" s="73"/>
      <c r="F11" s="73"/>
      <c r="G11" s="73"/>
      <c r="H11" s="73"/>
      <c r="I11" s="73"/>
      <c r="J11" s="73"/>
      <c r="K11" s="73"/>
      <c r="L11" s="73"/>
      <c r="M11" s="73"/>
      <c r="N11" s="73"/>
      <c r="O11" s="73"/>
      <c r="P11" s="73"/>
      <c r="Q11" s="73"/>
      <c r="R11" s="73"/>
      <c r="S11" s="73"/>
    </row>
    <row r="12" spans="1:19" ht="14.25" customHeight="1">
      <c r="A12" s="73"/>
      <c r="B12" s="73"/>
      <c r="C12" s="73"/>
      <c r="D12" s="73"/>
      <c r="E12" s="73"/>
      <c r="F12" s="73"/>
      <c r="G12" s="73"/>
      <c r="H12" s="73"/>
      <c r="I12" s="73"/>
      <c r="J12" s="73"/>
      <c r="K12" s="73"/>
      <c r="L12" s="73"/>
      <c r="M12" s="73"/>
      <c r="N12" s="73"/>
      <c r="O12" s="73"/>
      <c r="P12" s="73"/>
      <c r="Q12" s="73"/>
      <c r="R12" s="73"/>
      <c r="S12" s="73"/>
    </row>
    <row r="13" spans="1:19" ht="14.25" customHeight="1">
      <c r="A13" s="73"/>
      <c r="B13" s="73"/>
      <c r="C13" s="73"/>
      <c r="D13" s="73"/>
      <c r="E13" s="73"/>
      <c r="F13" s="73"/>
      <c r="G13" s="73"/>
      <c r="H13" s="73"/>
      <c r="I13" s="73"/>
      <c r="J13" s="73"/>
      <c r="K13" s="73"/>
      <c r="L13" s="73"/>
      <c r="M13" s="73"/>
      <c r="N13" s="73"/>
      <c r="O13" s="73"/>
      <c r="P13" s="73"/>
      <c r="Q13" s="73"/>
      <c r="R13" s="73"/>
      <c r="S13" s="73"/>
    </row>
    <row r="14" spans="1:19" ht="14.25" customHeight="1">
      <c r="A14" s="73"/>
      <c r="B14" s="73"/>
      <c r="C14" s="73"/>
      <c r="D14" s="73"/>
      <c r="E14" s="73"/>
      <c r="F14" s="73"/>
      <c r="G14" s="73"/>
      <c r="H14" s="73"/>
      <c r="I14" s="73"/>
      <c r="J14" s="73"/>
      <c r="K14" s="73"/>
      <c r="L14" s="73"/>
      <c r="M14" s="73"/>
      <c r="N14" s="73"/>
      <c r="O14" s="73"/>
      <c r="P14" s="73"/>
      <c r="Q14" s="73"/>
      <c r="R14" s="73"/>
      <c r="S14" s="73"/>
    </row>
    <row r="15" spans="1:19" ht="14.25" customHeight="1">
      <c r="A15" s="73"/>
      <c r="B15" s="73"/>
      <c r="C15" s="73"/>
      <c r="D15" s="73"/>
      <c r="E15" s="73"/>
      <c r="F15" s="73"/>
      <c r="G15" s="73"/>
      <c r="H15" s="73"/>
      <c r="I15" s="73"/>
      <c r="J15" s="73"/>
      <c r="K15" s="73"/>
      <c r="L15" s="73"/>
      <c r="M15" s="73"/>
      <c r="N15" s="73"/>
      <c r="O15" s="73"/>
      <c r="P15" s="73"/>
      <c r="Q15" s="73"/>
      <c r="R15" s="73"/>
      <c r="S15" s="73"/>
    </row>
    <row r="16" spans="1:19" ht="14.25" customHeight="1">
      <c r="A16" s="73"/>
      <c r="B16" s="73"/>
      <c r="C16" s="73"/>
      <c r="D16" s="73"/>
      <c r="E16" s="73"/>
      <c r="F16" s="73"/>
      <c r="G16" s="73"/>
      <c r="H16" s="73"/>
      <c r="I16" s="73"/>
      <c r="J16" s="73"/>
      <c r="K16" s="73"/>
      <c r="L16" s="73"/>
      <c r="M16" s="73"/>
      <c r="N16" s="73"/>
      <c r="O16" s="73"/>
      <c r="P16" s="73"/>
      <c r="Q16" s="73"/>
      <c r="R16" s="73"/>
      <c r="S16" s="73"/>
    </row>
    <row r="17" spans="1:19" ht="14.25" customHeight="1">
      <c r="A17" s="73"/>
      <c r="B17" s="73"/>
      <c r="C17" s="73"/>
      <c r="D17" s="73"/>
      <c r="E17" s="73"/>
      <c r="F17" s="73"/>
      <c r="G17" s="73"/>
      <c r="H17" s="73"/>
      <c r="I17" s="73"/>
      <c r="J17" s="73"/>
      <c r="K17" s="73"/>
      <c r="L17" s="73"/>
      <c r="M17" s="73"/>
      <c r="N17" s="73"/>
      <c r="O17" s="73"/>
      <c r="P17" s="73"/>
      <c r="Q17" s="73"/>
      <c r="R17" s="73"/>
      <c r="S17" s="73"/>
    </row>
    <row r="18" spans="1:19" ht="14.25" customHeight="1">
      <c r="A18" s="73"/>
      <c r="B18" s="73"/>
      <c r="C18" s="73"/>
      <c r="D18" s="73"/>
      <c r="E18" s="73"/>
      <c r="F18" s="73"/>
      <c r="G18" s="73"/>
      <c r="H18" s="73"/>
      <c r="I18" s="73"/>
      <c r="J18" s="73"/>
      <c r="K18" s="73"/>
      <c r="L18" s="73"/>
      <c r="M18" s="73"/>
      <c r="N18" s="73"/>
      <c r="O18" s="73"/>
      <c r="P18" s="73"/>
      <c r="Q18" s="73"/>
      <c r="R18" s="73"/>
      <c r="S18" s="73"/>
    </row>
    <row r="19" spans="1:19" ht="14.25" customHeight="1">
      <c r="A19" s="73"/>
      <c r="B19" s="73"/>
      <c r="C19" s="73"/>
      <c r="D19" s="73"/>
      <c r="E19" s="73"/>
      <c r="F19" s="73"/>
      <c r="G19" s="73"/>
      <c r="H19" s="73"/>
      <c r="I19" s="73"/>
      <c r="J19" s="73"/>
      <c r="K19" s="73"/>
      <c r="L19" s="73"/>
      <c r="M19" s="73"/>
      <c r="N19" s="73"/>
      <c r="O19" s="73"/>
      <c r="P19" s="73"/>
      <c r="Q19" s="73"/>
      <c r="R19" s="73"/>
      <c r="S19" s="73"/>
    </row>
    <row r="20" spans="1:19" ht="14.25" customHeight="1">
      <c r="A20" s="73"/>
      <c r="B20" s="73"/>
      <c r="C20" s="73"/>
      <c r="D20" s="73"/>
      <c r="E20" s="73"/>
      <c r="F20" s="73"/>
      <c r="G20" s="73"/>
      <c r="H20" s="73"/>
      <c r="I20" s="73"/>
      <c r="J20" s="73"/>
      <c r="K20" s="73"/>
      <c r="L20" s="73"/>
      <c r="M20" s="73"/>
      <c r="N20" s="73"/>
      <c r="O20" s="73"/>
      <c r="P20" s="73"/>
      <c r="Q20" s="73"/>
      <c r="R20" s="73"/>
      <c r="S20" s="73"/>
    </row>
    <row r="21" spans="1:19" ht="14.25" customHeight="1">
      <c r="A21" s="73"/>
      <c r="B21" s="73"/>
      <c r="C21" s="73"/>
      <c r="D21" s="73"/>
      <c r="E21" s="73"/>
      <c r="F21" s="73"/>
      <c r="G21" s="73"/>
      <c r="H21" s="73"/>
      <c r="I21" s="73"/>
      <c r="J21" s="73"/>
      <c r="K21" s="73"/>
      <c r="L21" s="73"/>
      <c r="M21" s="73"/>
      <c r="N21" s="73"/>
      <c r="O21" s="73"/>
      <c r="P21" s="73"/>
      <c r="Q21" s="73"/>
      <c r="R21" s="73"/>
      <c r="S21" s="73"/>
    </row>
    <row r="22" spans="1:19" ht="14.25" customHeight="1">
      <c r="A22" s="73"/>
      <c r="B22" s="73"/>
      <c r="C22" s="73"/>
      <c r="D22" s="73"/>
      <c r="E22" s="73"/>
      <c r="F22" s="73"/>
      <c r="G22" s="73"/>
      <c r="H22" s="73"/>
      <c r="I22" s="73"/>
      <c r="J22" s="73"/>
      <c r="K22" s="73"/>
      <c r="L22" s="73"/>
      <c r="M22" s="73"/>
      <c r="N22" s="73"/>
      <c r="O22" s="73"/>
      <c r="P22" s="73"/>
      <c r="Q22" s="73"/>
      <c r="R22" s="73"/>
      <c r="S22" s="73"/>
    </row>
    <row r="23" spans="1:19" ht="14.25" customHeight="1">
      <c r="A23" s="73"/>
      <c r="B23" s="73"/>
      <c r="C23" s="73"/>
      <c r="D23" s="73"/>
      <c r="E23" s="73"/>
      <c r="F23" s="73"/>
      <c r="G23" s="73"/>
      <c r="H23" s="73"/>
      <c r="I23" s="73"/>
      <c r="J23" s="73"/>
      <c r="K23" s="73"/>
      <c r="L23" s="73"/>
      <c r="M23" s="73"/>
      <c r="N23" s="73"/>
      <c r="O23" s="73"/>
      <c r="P23" s="73"/>
      <c r="Q23" s="73"/>
      <c r="R23" s="73"/>
      <c r="S23" s="73"/>
    </row>
    <row r="24" spans="1:19" ht="14.25" customHeight="1">
      <c r="A24" s="73"/>
      <c r="B24" s="73"/>
      <c r="C24" s="73"/>
      <c r="D24" s="73"/>
      <c r="E24" s="73"/>
      <c r="F24" s="73"/>
      <c r="G24" s="73"/>
      <c r="H24" s="73"/>
      <c r="I24" s="73"/>
      <c r="J24" s="73"/>
      <c r="K24" s="73"/>
      <c r="L24" s="73"/>
      <c r="M24" s="73"/>
      <c r="N24" s="73"/>
      <c r="O24" s="73"/>
      <c r="P24" s="73"/>
      <c r="Q24" s="73"/>
      <c r="R24" s="73"/>
      <c r="S24" s="73"/>
    </row>
    <row r="25" spans="1:19" ht="14.25" customHeight="1">
      <c r="A25" s="73"/>
      <c r="B25" s="73"/>
      <c r="C25" s="73"/>
      <c r="D25" s="73"/>
      <c r="E25" s="73"/>
      <c r="F25" s="73"/>
      <c r="G25" s="73"/>
      <c r="H25" s="73"/>
      <c r="I25" s="73"/>
      <c r="J25" s="73"/>
      <c r="K25" s="73"/>
      <c r="L25" s="73"/>
      <c r="M25" s="73"/>
      <c r="N25" s="73"/>
      <c r="O25" s="73"/>
      <c r="P25" s="73"/>
      <c r="Q25" s="73"/>
      <c r="R25" s="73"/>
      <c r="S25" s="73"/>
    </row>
    <row r="26" spans="1:19" ht="14.25" customHeight="1">
      <c r="A26" s="73"/>
      <c r="B26" s="73"/>
      <c r="C26" s="73"/>
      <c r="D26" s="73"/>
      <c r="E26" s="73"/>
      <c r="F26" s="73"/>
      <c r="G26" s="73"/>
      <c r="H26" s="73"/>
      <c r="I26" s="73"/>
      <c r="J26" s="73"/>
      <c r="K26" s="73"/>
      <c r="L26" s="73"/>
      <c r="M26" s="73"/>
      <c r="N26" s="73"/>
      <c r="O26" s="73"/>
      <c r="P26" s="73"/>
      <c r="Q26" s="73"/>
      <c r="R26" s="73"/>
      <c r="S26" s="73"/>
    </row>
    <row r="27" spans="1:19" ht="14.25" customHeight="1">
      <c r="A27" s="73"/>
      <c r="B27" s="73"/>
      <c r="C27" s="73"/>
      <c r="D27" s="73"/>
      <c r="E27" s="73"/>
      <c r="F27" s="73"/>
      <c r="G27" s="73"/>
      <c r="H27" s="73"/>
      <c r="I27" s="73"/>
      <c r="J27" s="73"/>
      <c r="K27" s="73"/>
      <c r="L27" s="73"/>
      <c r="M27" s="73"/>
      <c r="N27" s="73"/>
      <c r="O27" s="73"/>
      <c r="P27" s="73"/>
      <c r="Q27" s="73"/>
      <c r="R27" s="73"/>
      <c r="S27" s="73"/>
    </row>
    <row r="28" spans="1:19" ht="14.25" customHeight="1">
      <c r="A28" s="73"/>
      <c r="B28" s="73"/>
      <c r="C28" s="73"/>
      <c r="D28" s="73"/>
      <c r="E28" s="73"/>
      <c r="F28" s="73"/>
      <c r="G28" s="73"/>
      <c r="H28" s="73"/>
      <c r="I28" s="73"/>
      <c r="J28" s="73"/>
      <c r="K28" s="73"/>
      <c r="L28" s="73"/>
      <c r="M28" s="73"/>
      <c r="N28" s="73"/>
      <c r="O28" s="73"/>
      <c r="P28" s="73"/>
      <c r="Q28" s="73"/>
      <c r="R28" s="73"/>
      <c r="S28" s="73"/>
    </row>
    <row r="29" spans="1:19" ht="14.25" customHeight="1">
      <c r="A29" s="73"/>
      <c r="B29" s="73"/>
      <c r="C29" s="73"/>
      <c r="D29" s="73"/>
      <c r="E29" s="73"/>
      <c r="F29" s="73"/>
      <c r="G29" s="73"/>
      <c r="H29" s="73"/>
      <c r="I29" s="73"/>
      <c r="J29" s="73"/>
      <c r="K29" s="73"/>
      <c r="L29" s="73"/>
      <c r="M29" s="73"/>
      <c r="N29" s="73"/>
      <c r="O29" s="73"/>
      <c r="P29" s="73"/>
      <c r="Q29" s="73"/>
      <c r="R29" s="73"/>
      <c r="S29" s="73"/>
    </row>
    <row r="30" spans="1:19" ht="35.450000000000003" customHeight="1">
      <c r="A30" s="73"/>
      <c r="B30" s="73"/>
      <c r="C30" s="73"/>
      <c r="D30" s="73"/>
      <c r="E30" s="73"/>
      <c r="F30" s="73"/>
      <c r="G30" s="73"/>
      <c r="H30" s="73"/>
      <c r="I30" s="73"/>
      <c r="J30" s="73"/>
      <c r="K30" s="73"/>
      <c r="L30" s="73"/>
      <c r="M30" s="73"/>
      <c r="N30" s="73"/>
      <c r="O30" s="73"/>
      <c r="P30" s="73"/>
      <c r="Q30" s="73"/>
      <c r="R30" s="73"/>
      <c r="S30" s="73"/>
    </row>
    <row r="31" spans="1:19">
      <c r="A31" s="73"/>
      <c r="B31" s="73"/>
      <c r="C31" s="73"/>
      <c r="D31" s="73"/>
      <c r="E31" s="73"/>
      <c r="F31" s="73"/>
      <c r="G31" s="73"/>
      <c r="H31" s="73"/>
      <c r="I31" s="73"/>
      <c r="J31" s="73"/>
      <c r="K31" s="73"/>
      <c r="L31" s="73"/>
      <c r="M31" s="73"/>
      <c r="N31" s="73"/>
      <c r="O31" s="73"/>
      <c r="P31" s="73"/>
      <c r="Q31" s="73"/>
      <c r="R31" s="73"/>
      <c r="S31" s="73"/>
    </row>
    <row r="32" spans="1:19">
      <c r="A32" s="73"/>
      <c r="B32" s="73"/>
      <c r="C32" s="73"/>
      <c r="D32" s="73"/>
      <c r="E32" s="73"/>
      <c r="F32" s="73"/>
      <c r="G32" s="73"/>
      <c r="H32" s="73"/>
      <c r="I32" s="73"/>
      <c r="J32" s="73"/>
      <c r="K32" s="73"/>
      <c r="L32" s="73"/>
      <c r="M32" s="73"/>
      <c r="N32" s="73"/>
      <c r="O32" s="73"/>
      <c r="P32" s="73"/>
      <c r="Q32" s="73"/>
      <c r="R32" s="73"/>
      <c r="S32" s="73"/>
    </row>
    <row r="33" spans="1:19">
      <c r="A33" s="73"/>
      <c r="B33" s="73"/>
      <c r="C33" s="73"/>
      <c r="D33" s="73"/>
      <c r="E33" s="73"/>
      <c r="F33" s="73"/>
      <c r="G33" s="73"/>
      <c r="H33" s="73"/>
      <c r="I33" s="73"/>
      <c r="J33" s="73"/>
      <c r="K33" s="73"/>
      <c r="L33" s="73"/>
      <c r="M33" s="73"/>
      <c r="N33" s="73"/>
      <c r="O33" s="73"/>
      <c r="P33" s="73"/>
      <c r="Q33" s="73"/>
      <c r="R33" s="73"/>
      <c r="S33" s="73"/>
    </row>
    <row r="34" spans="1:19">
      <c r="A34" s="76" t="s">
        <v>155</v>
      </c>
      <c r="B34" s="77"/>
      <c r="C34" s="77"/>
      <c r="D34" s="77"/>
      <c r="E34" s="77"/>
      <c r="F34" s="77"/>
      <c r="G34" s="77"/>
      <c r="H34" s="77"/>
      <c r="I34" s="77"/>
      <c r="J34" s="77"/>
      <c r="K34" s="77"/>
      <c r="L34" s="77"/>
      <c r="M34" s="77"/>
      <c r="N34" s="77"/>
      <c r="O34" s="77"/>
      <c r="P34" s="77"/>
      <c r="Q34" s="77"/>
      <c r="R34" s="77"/>
      <c r="S34" s="77"/>
    </row>
    <row r="35" spans="1:19">
      <c r="A35" s="77"/>
      <c r="B35" s="77"/>
      <c r="C35" s="77"/>
      <c r="D35" s="77"/>
      <c r="E35" s="77"/>
      <c r="F35" s="77"/>
      <c r="G35" s="77"/>
      <c r="H35" s="77"/>
      <c r="I35" s="77"/>
      <c r="J35" s="77"/>
      <c r="K35" s="77"/>
      <c r="L35" s="77"/>
      <c r="M35" s="77"/>
      <c r="N35" s="77"/>
      <c r="O35" s="77"/>
      <c r="P35" s="77"/>
      <c r="Q35" s="77"/>
      <c r="R35" s="77"/>
      <c r="S35" s="77"/>
    </row>
    <row r="36" spans="1:19">
      <c r="A36" s="77"/>
      <c r="B36" s="77"/>
      <c r="C36" s="77"/>
      <c r="D36" s="77"/>
      <c r="E36" s="77"/>
      <c r="F36" s="77"/>
      <c r="G36" s="77"/>
      <c r="H36" s="77"/>
      <c r="I36" s="77"/>
      <c r="J36" s="77"/>
      <c r="K36" s="77"/>
      <c r="L36" s="77"/>
      <c r="M36" s="77"/>
      <c r="N36" s="77"/>
      <c r="O36" s="77"/>
      <c r="P36" s="77"/>
      <c r="Q36" s="77"/>
      <c r="R36" s="77"/>
      <c r="S36" s="77"/>
    </row>
    <row r="37" spans="1:19">
      <c r="A37" s="77"/>
      <c r="B37" s="77"/>
      <c r="C37" s="77"/>
      <c r="D37" s="77"/>
      <c r="E37" s="77"/>
      <c r="F37" s="77"/>
      <c r="G37" s="77"/>
      <c r="H37" s="77"/>
      <c r="I37" s="77"/>
      <c r="J37" s="77"/>
      <c r="K37" s="77"/>
      <c r="L37" s="77"/>
      <c r="M37" s="77"/>
      <c r="N37" s="77"/>
      <c r="O37" s="77"/>
      <c r="P37" s="77"/>
      <c r="Q37" s="77"/>
      <c r="R37" s="77"/>
      <c r="S37" s="77"/>
    </row>
    <row r="38" spans="1:19">
      <c r="A38" s="77"/>
      <c r="B38" s="77"/>
      <c r="C38" s="77"/>
      <c r="D38" s="77"/>
      <c r="E38" s="77"/>
      <c r="F38" s="77"/>
      <c r="G38" s="77"/>
      <c r="H38" s="77"/>
      <c r="I38" s="77"/>
      <c r="J38" s="77"/>
      <c r="K38" s="77"/>
      <c r="L38" s="77"/>
      <c r="M38" s="77"/>
      <c r="N38" s="77"/>
      <c r="O38" s="77"/>
      <c r="P38" s="77"/>
      <c r="Q38" s="77"/>
      <c r="R38" s="77"/>
      <c r="S38" s="77"/>
    </row>
    <row r="39" spans="1:19">
      <c r="A39" s="77"/>
      <c r="B39" s="77"/>
      <c r="C39" s="77"/>
      <c r="D39" s="77"/>
      <c r="E39" s="77"/>
      <c r="F39" s="77"/>
      <c r="G39" s="77"/>
      <c r="H39" s="77"/>
      <c r="I39" s="77"/>
      <c r="J39" s="77"/>
      <c r="K39" s="77"/>
      <c r="L39" s="77"/>
      <c r="M39" s="77"/>
      <c r="N39" s="77"/>
      <c r="O39" s="77"/>
      <c r="P39" s="77"/>
      <c r="Q39" s="77"/>
      <c r="R39" s="77"/>
      <c r="S39" s="77"/>
    </row>
    <row r="40" spans="1:19">
      <c r="A40" s="77"/>
      <c r="B40" s="77"/>
      <c r="C40" s="77"/>
      <c r="D40" s="77"/>
      <c r="E40" s="77"/>
      <c r="F40" s="77"/>
      <c r="G40" s="77"/>
      <c r="H40" s="77"/>
      <c r="I40" s="77"/>
      <c r="J40" s="77"/>
      <c r="K40" s="77"/>
      <c r="L40" s="77"/>
      <c r="M40" s="77"/>
      <c r="N40" s="77"/>
      <c r="O40" s="77"/>
      <c r="P40" s="77"/>
      <c r="Q40" s="77"/>
      <c r="R40" s="77"/>
      <c r="S40" s="77"/>
    </row>
    <row r="41" spans="1:19">
      <c r="A41" s="77"/>
      <c r="B41" s="77"/>
      <c r="C41" s="77"/>
      <c r="D41" s="77"/>
      <c r="E41" s="77"/>
      <c r="F41" s="77"/>
      <c r="G41" s="77"/>
      <c r="H41" s="77"/>
      <c r="I41" s="77"/>
      <c r="J41" s="77"/>
      <c r="K41" s="77"/>
      <c r="L41" s="77"/>
      <c r="M41" s="77"/>
      <c r="N41" s="77"/>
      <c r="O41" s="77"/>
      <c r="P41" s="77"/>
      <c r="Q41" s="77"/>
      <c r="R41" s="77"/>
      <c r="S41" s="77"/>
    </row>
    <row r="42" spans="1:19">
      <c r="A42" s="77"/>
      <c r="B42" s="77"/>
      <c r="C42" s="77"/>
      <c r="D42" s="77"/>
      <c r="E42" s="77"/>
      <c r="F42" s="77"/>
      <c r="G42" s="77"/>
      <c r="H42" s="77"/>
      <c r="I42" s="77"/>
      <c r="J42" s="77"/>
      <c r="K42" s="77"/>
      <c r="L42" s="77"/>
      <c r="M42" s="77"/>
      <c r="N42" s="77"/>
      <c r="O42" s="77"/>
      <c r="P42" s="77"/>
      <c r="Q42" s="77"/>
      <c r="R42" s="77"/>
      <c r="S42" s="77"/>
    </row>
    <row r="43" spans="1:19">
      <c r="A43" s="77"/>
      <c r="B43" s="77"/>
      <c r="C43" s="77"/>
      <c r="D43" s="77"/>
      <c r="E43" s="77"/>
      <c r="F43" s="77"/>
      <c r="G43" s="77"/>
      <c r="H43" s="77"/>
      <c r="I43" s="77"/>
      <c r="J43" s="77"/>
      <c r="K43" s="77"/>
      <c r="L43" s="77"/>
      <c r="M43" s="77"/>
      <c r="N43" s="77"/>
      <c r="O43" s="77"/>
      <c r="P43" s="77"/>
      <c r="Q43" s="77"/>
      <c r="R43" s="77"/>
      <c r="S43" s="77"/>
    </row>
    <row r="44" spans="1:19">
      <c r="A44" s="77"/>
      <c r="B44" s="77"/>
      <c r="C44" s="77"/>
      <c r="D44" s="77"/>
      <c r="E44" s="77"/>
      <c r="F44" s="77"/>
      <c r="G44" s="77"/>
      <c r="H44" s="77"/>
      <c r="I44" s="77"/>
      <c r="J44" s="77"/>
      <c r="K44" s="77"/>
      <c r="L44" s="77"/>
      <c r="M44" s="77"/>
      <c r="N44" s="77"/>
      <c r="O44" s="77"/>
      <c r="P44" s="77"/>
      <c r="Q44" s="77"/>
      <c r="R44" s="77"/>
      <c r="S44" s="77"/>
    </row>
    <row r="45" spans="1:19">
      <c r="A45" s="77"/>
      <c r="B45" s="77"/>
      <c r="C45" s="77"/>
      <c r="D45" s="77"/>
      <c r="E45" s="77"/>
      <c r="F45" s="77"/>
      <c r="G45" s="77"/>
      <c r="H45" s="77"/>
      <c r="I45" s="77"/>
      <c r="J45" s="77"/>
      <c r="K45" s="77"/>
      <c r="L45" s="77"/>
      <c r="M45" s="77"/>
      <c r="N45" s="77"/>
      <c r="O45" s="77"/>
      <c r="P45" s="77"/>
      <c r="Q45" s="77"/>
      <c r="R45" s="77"/>
      <c r="S45" s="77"/>
    </row>
    <row r="46" spans="1:19">
      <c r="A46" s="77"/>
      <c r="B46" s="77"/>
      <c r="C46" s="77"/>
      <c r="D46" s="77"/>
      <c r="E46" s="77"/>
      <c r="F46" s="77"/>
      <c r="G46" s="77"/>
      <c r="H46" s="77"/>
      <c r="I46" s="77"/>
      <c r="J46" s="77"/>
      <c r="K46" s="77"/>
      <c r="L46" s="77"/>
      <c r="M46" s="77"/>
      <c r="N46" s="77"/>
      <c r="O46" s="77"/>
      <c r="P46" s="77"/>
      <c r="Q46" s="77"/>
      <c r="R46" s="77"/>
      <c r="S46" s="77"/>
    </row>
    <row r="47" spans="1:19">
      <c r="A47" s="77"/>
      <c r="B47" s="77"/>
      <c r="C47" s="77"/>
      <c r="D47" s="77"/>
      <c r="E47" s="77"/>
      <c r="F47" s="77"/>
      <c r="G47" s="77"/>
      <c r="H47" s="77"/>
      <c r="I47" s="77"/>
      <c r="J47" s="77"/>
      <c r="K47" s="77"/>
      <c r="L47" s="77"/>
      <c r="M47" s="77"/>
      <c r="N47" s="77"/>
      <c r="O47" s="77"/>
      <c r="P47" s="77"/>
      <c r="Q47" s="77"/>
      <c r="R47" s="77"/>
      <c r="S47" s="77"/>
    </row>
    <row r="48" spans="1:19">
      <c r="A48" s="77"/>
      <c r="B48" s="77"/>
      <c r="C48" s="77"/>
      <c r="D48" s="77"/>
      <c r="E48" s="77"/>
      <c r="F48" s="77"/>
      <c r="G48" s="77"/>
      <c r="H48" s="77"/>
      <c r="I48" s="77"/>
      <c r="J48" s="77"/>
      <c r="K48" s="77"/>
      <c r="L48" s="77"/>
      <c r="M48" s="77"/>
      <c r="N48" s="77"/>
      <c r="O48" s="77"/>
      <c r="P48" s="77"/>
      <c r="Q48" s="77"/>
      <c r="R48" s="77"/>
      <c r="S48" s="77"/>
    </row>
  </sheetData>
  <mergeCells count="4">
    <mergeCell ref="A7:S33"/>
    <mergeCell ref="A1:S5"/>
    <mergeCell ref="A6:S6"/>
    <mergeCell ref="A34:S48"/>
  </mergeCells>
  <pageMargins left="0.7" right="0.7" top="0.75" bottom="0.75" header="0.3" footer="0.3"/>
  <pageSetup scale="7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F74"/>
  <sheetViews>
    <sheetView zoomScaleNormal="100" zoomScalePageLayoutView="145" workbookViewId="0">
      <selection activeCell="B10" sqref="B10:F10"/>
    </sheetView>
  </sheetViews>
  <sheetFormatPr defaultColWidth="7.7109375" defaultRowHeight="14.25"/>
  <cols>
    <col min="1" max="1" width="30.7109375" style="15" customWidth="1"/>
    <col min="2" max="5" width="9.85546875" style="15" customWidth="1"/>
    <col min="6" max="6" width="25.7109375" style="15" customWidth="1"/>
    <col min="7" max="16384" width="7.7109375" style="15"/>
  </cols>
  <sheetData>
    <row r="1" spans="1:6" ht="20.25" customHeight="1">
      <c r="A1" s="22" t="s">
        <v>78</v>
      </c>
    </row>
    <row r="2" spans="1:6">
      <c r="A2" s="16"/>
    </row>
    <row r="3" spans="1:6" ht="42.75" customHeight="1">
      <c r="A3" s="100" t="s">
        <v>48</v>
      </c>
      <c r="B3" s="103" t="s">
        <v>122</v>
      </c>
      <c r="C3" s="104"/>
      <c r="D3" s="104"/>
      <c r="E3" s="104"/>
      <c r="F3" s="105"/>
    </row>
    <row r="4" spans="1:6" ht="14.45" customHeight="1">
      <c r="A4" s="101"/>
      <c r="B4" s="106" t="s">
        <v>50</v>
      </c>
      <c r="C4" s="106"/>
      <c r="D4" s="106"/>
      <c r="E4" s="106"/>
      <c r="F4" s="106"/>
    </row>
    <row r="5" spans="1:6" ht="14.45" customHeight="1">
      <c r="A5" s="101"/>
      <c r="B5" s="107" t="s">
        <v>52</v>
      </c>
      <c r="C5" s="107"/>
      <c r="D5" s="107" t="s">
        <v>51</v>
      </c>
      <c r="E5" s="107"/>
      <c r="F5" s="108" t="s">
        <v>118</v>
      </c>
    </row>
    <row r="6" spans="1:6" ht="15" customHeight="1">
      <c r="A6" s="102"/>
      <c r="B6" s="32" t="s">
        <v>106</v>
      </c>
      <c r="C6" s="40" t="s">
        <v>0</v>
      </c>
      <c r="D6" s="32" t="s">
        <v>106</v>
      </c>
      <c r="E6" s="40" t="s">
        <v>0</v>
      </c>
      <c r="F6" s="108"/>
    </row>
    <row r="7" spans="1:6" ht="8.25" customHeight="1">
      <c r="A7" s="96"/>
      <c r="B7" s="97"/>
      <c r="C7" s="97"/>
      <c r="D7" s="97"/>
      <c r="E7" s="97"/>
      <c r="F7" s="98"/>
    </row>
    <row r="8" spans="1:6" ht="15">
      <c r="A8" s="52" t="s">
        <v>53</v>
      </c>
      <c r="B8" s="26">
        <v>100</v>
      </c>
      <c r="C8" s="41">
        <v>2179</v>
      </c>
      <c r="D8" s="26">
        <v>100</v>
      </c>
      <c r="E8" s="45">
        <v>2959</v>
      </c>
      <c r="F8" s="28">
        <v>0</v>
      </c>
    </row>
    <row r="9" spans="1:6">
      <c r="A9" s="99"/>
      <c r="B9" s="79"/>
      <c r="C9" s="79"/>
      <c r="D9" s="79"/>
      <c r="E9" s="79"/>
      <c r="F9" s="80"/>
    </row>
    <row r="10" spans="1:6" ht="15">
      <c r="A10" s="53" t="s">
        <v>107</v>
      </c>
      <c r="B10" s="89"/>
      <c r="C10" s="90"/>
      <c r="D10" s="90"/>
      <c r="E10" s="90"/>
      <c r="F10" s="91"/>
    </row>
    <row r="11" spans="1:6">
      <c r="A11" s="29" t="s">
        <v>1</v>
      </c>
      <c r="B11" s="68">
        <f>C11/1952*100</f>
        <v>95.133196721311478</v>
      </c>
      <c r="C11" s="42">
        <v>1857</v>
      </c>
      <c r="D11" s="68">
        <f>E11/2589*100</f>
        <v>95.133256083429899</v>
      </c>
      <c r="E11" s="46">
        <v>2463</v>
      </c>
      <c r="F11" s="37">
        <f>D11-B11</f>
        <v>5.9362118420835941E-5</v>
      </c>
    </row>
    <row r="12" spans="1:6">
      <c r="A12" s="29" t="s">
        <v>2</v>
      </c>
      <c r="B12" s="68">
        <f t="shared" ref="B12:B15" si="0">C12/1952*100</f>
        <v>2.2540983606557377</v>
      </c>
      <c r="C12" s="41">
        <v>44</v>
      </c>
      <c r="D12" s="68">
        <f t="shared" ref="D12:D15" si="1">E12/2589*100</f>
        <v>2.2402471996910003</v>
      </c>
      <c r="E12" s="45">
        <v>58</v>
      </c>
      <c r="F12" s="37">
        <f t="shared" ref="F12:F15" si="2">D12-B12</f>
        <v>-1.3851160964737375E-2</v>
      </c>
    </row>
    <row r="13" spans="1:6">
      <c r="A13" s="29" t="s">
        <v>3</v>
      </c>
      <c r="B13" s="68">
        <f t="shared" si="0"/>
        <v>0.92213114754098358</v>
      </c>
      <c r="C13" s="41">
        <v>18</v>
      </c>
      <c r="D13" s="68">
        <f t="shared" si="1"/>
        <v>1.0814986481266897</v>
      </c>
      <c r="E13" s="45">
        <v>28</v>
      </c>
      <c r="F13" s="37">
        <f t="shared" si="2"/>
        <v>0.15936750058570615</v>
      </c>
    </row>
    <row r="14" spans="1:6">
      <c r="A14" s="29" t="s">
        <v>4</v>
      </c>
      <c r="B14" s="68">
        <f t="shared" si="0"/>
        <v>0.92213114754098358</v>
      </c>
      <c r="C14" s="41">
        <v>18</v>
      </c>
      <c r="D14" s="68">
        <f t="shared" si="1"/>
        <v>0.65662417921977601</v>
      </c>
      <c r="E14" s="45">
        <v>17</v>
      </c>
      <c r="F14" s="37">
        <f t="shared" si="2"/>
        <v>-0.26550696832120757</v>
      </c>
    </row>
    <row r="15" spans="1:6">
      <c r="A15" s="30" t="s">
        <v>5</v>
      </c>
      <c r="B15" s="68">
        <f t="shared" si="0"/>
        <v>0.76844262295081966</v>
      </c>
      <c r="C15" s="41">
        <v>15</v>
      </c>
      <c r="D15" s="68">
        <f t="shared" si="1"/>
        <v>0.88837388953263807</v>
      </c>
      <c r="E15" s="45">
        <v>23</v>
      </c>
      <c r="F15" s="37">
        <f t="shared" si="2"/>
        <v>0.11993126658181841</v>
      </c>
    </row>
    <row r="16" spans="1:6">
      <c r="A16" s="99"/>
      <c r="B16" s="79"/>
      <c r="C16" s="79"/>
      <c r="D16" s="79"/>
      <c r="E16" s="79"/>
      <c r="F16" s="80"/>
    </row>
    <row r="17" spans="1:6" ht="15">
      <c r="A17" s="54" t="s">
        <v>108</v>
      </c>
      <c r="B17" s="89"/>
      <c r="C17" s="90"/>
      <c r="D17" s="90"/>
      <c r="E17" s="90"/>
      <c r="F17" s="91"/>
    </row>
    <row r="18" spans="1:6">
      <c r="A18" s="31">
        <v>1</v>
      </c>
      <c r="B18" s="68">
        <f>C18/1952*100</f>
        <v>9.1700819672131146</v>
      </c>
      <c r="C18" s="42">
        <v>179</v>
      </c>
      <c r="D18" s="68">
        <f>E18/2589*100</f>
        <v>7.6091154886056387</v>
      </c>
      <c r="E18" s="47">
        <v>197</v>
      </c>
      <c r="F18" s="37">
        <f>D18-B18</f>
        <v>-1.5609664786074759</v>
      </c>
    </row>
    <row r="19" spans="1:6">
      <c r="A19" s="31">
        <v>2</v>
      </c>
      <c r="B19" s="68">
        <f t="shared" ref="B19:B25" si="3">C19/1952*100</f>
        <v>2.817622950819672</v>
      </c>
      <c r="C19" s="41">
        <v>55</v>
      </c>
      <c r="D19" s="68">
        <f t="shared" ref="D19:D25" si="4">E19/2589*100</f>
        <v>2.7423715720355348</v>
      </c>
      <c r="E19" s="48">
        <v>71</v>
      </c>
      <c r="F19" s="37">
        <f t="shared" ref="F19:F25" si="5">D19-B19</f>
        <v>-7.5251378784137124E-2</v>
      </c>
    </row>
    <row r="20" spans="1:6">
      <c r="A20" s="31">
        <v>3</v>
      </c>
      <c r="B20" s="68">
        <f t="shared" si="3"/>
        <v>4.0471311475409841</v>
      </c>
      <c r="C20" s="41">
        <v>79</v>
      </c>
      <c r="D20" s="68">
        <f t="shared" si="4"/>
        <v>4.8281189648512939</v>
      </c>
      <c r="E20" s="48">
        <v>125</v>
      </c>
      <c r="F20" s="37">
        <f t="shared" si="5"/>
        <v>0.78098781731030975</v>
      </c>
    </row>
    <row r="21" spans="1:6">
      <c r="A21" s="31">
        <v>4</v>
      </c>
      <c r="B21" s="68">
        <f t="shared" si="3"/>
        <v>14.702868852459016</v>
      </c>
      <c r="C21" s="41">
        <v>287</v>
      </c>
      <c r="D21" s="68">
        <f t="shared" si="4"/>
        <v>14.25260718424102</v>
      </c>
      <c r="E21" s="48">
        <v>369</v>
      </c>
      <c r="F21" s="37">
        <f t="shared" si="5"/>
        <v>-0.45026166821799585</v>
      </c>
    </row>
    <row r="22" spans="1:6">
      <c r="A22" s="31">
        <v>5</v>
      </c>
      <c r="B22" s="68">
        <f t="shared" si="3"/>
        <v>13.370901639344263</v>
      </c>
      <c r="C22" s="41">
        <v>261</v>
      </c>
      <c r="D22" s="68">
        <f t="shared" si="4"/>
        <v>13.364233294708381</v>
      </c>
      <c r="E22" s="48">
        <v>346</v>
      </c>
      <c r="F22" s="37">
        <f t="shared" si="5"/>
        <v>-6.6683446358819509E-3</v>
      </c>
    </row>
    <row r="23" spans="1:6">
      <c r="A23" s="31">
        <v>6</v>
      </c>
      <c r="B23" s="68">
        <f t="shared" si="3"/>
        <v>10.553278688524591</v>
      </c>
      <c r="C23" s="41">
        <v>206</v>
      </c>
      <c r="D23" s="68">
        <f t="shared" si="4"/>
        <v>12.244109694862882</v>
      </c>
      <c r="E23" s="49">
        <v>317</v>
      </c>
      <c r="F23" s="37">
        <f>D23-B23</f>
        <v>1.690831006338291</v>
      </c>
    </row>
    <row r="24" spans="1:6">
      <c r="A24" s="31">
        <v>7</v>
      </c>
      <c r="B24" s="68">
        <f t="shared" si="3"/>
        <v>17.930327868852459</v>
      </c>
      <c r="C24" s="41">
        <v>350</v>
      </c>
      <c r="D24" s="68">
        <f t="shared" si="4"/>
        <v>15.952105059868677</v>
      </c>
      <c r="E24" s="61">
        <v>413</v>
      </c>
      <c r="F24" s="37">
        <f t="shared" si="5"/>
        <v>-1.9782228089837819</v>
      </c>
    </row>
    <row r="25" spans="1:6">
      <c r="A25" s="31">
        <v>8</v>
      </c>
      <c r="B25" s="70">
        <f t="shared" si="3"/>
        <v>21.055327868852459</v>
      </c>
      <c r="C25" s="41">
        <v>411</v>
      </c>
      <c r="D25" s="70">
        <f t="shared" si="4"/>
        <v>21.784472769409039</v>
      </c>
      <c r="E25" s="61">
        <v>564</v>
      </c>
      <c r="F25" s="37">
        <f t="shared" si="5"/>
        <v>0.72914490055658021</v>
      </c>
    </row>
    <row r="26" spans="1:6">
      <c r="A26" s="95"/>
      <c r="B26" s="87"/>
      <c r="C26" s="87"/>
      <c r="D26" s="87"/>
      <c r="E26" s="87"/>
      <c r="F26" s="88"/>
    </row>
    <row r="27" spans="1:6" ht="15">
      <c r="A27" s="54" t="s">
        <v>109</v>
      </c>
      <c r="B27" s="89"/>
      <c r="C27" s="90"/>
      <c r="D27" s="90"/>
      <c r="E27" s="90"/>
      <c r="F27" s="91"/>
    </row>
    <row r="28" spans="1:6">
      <c r="A28" s="29" t="s">
        <v>6</v>
      </c>
      <c r="B28" s="68">
        <f>C28/1951*100</f>
        <v>93.131727319323417</v>
      </c>
      <c r="C28" s="42">
        <v>1817</v>
      </c>
      <c r="D28" s="68">
        <f>E28/2589*100</f>
        <v>92.004634994206256</v>
      </c>
      <c r="E28" s="47">
        <v>2382</v>
      </c>
      <c r="F28" s="37">
        <f>D28-B28</f>
        <v>-1.127092325117161</v>
      </c>
    </row>
    <row r="29" spans="1:6">
      <c r="A29" s="29" t="s">
        <v>7</v>
      </c>
      <c r="B29" s="68">
        <f t="shared" ref="B29:B30" si="6">C29/1951*100</f>
        <v>4.7667862634546383</v>
      </c>
      <c r="C29" s="41">
        <v>93</v>
      </c>
      <c r="D29" s="68">
        <f t="shared" ref="D29:D36" si="7">E29/2589*100</f>
        <v>5.7164928543839322</v>
      </c>
      <c r="E29" s="48">
        <v>148</v>
      </c>
      <c r="F29" s="37">
        <f t="shared" ref="F29:F36" si="8">D29-B29</f>
        <v>0.94970659092929388</v>
      </c>
    </row>
    <row r="30" spans="1:6">
      <c r="A30" s="29" t="s">
        <v>67</v>
      </c>
      <c r="B30" s="68">
        <f t="shared" si="6"/>
        <v>0.71758072783188109</v>
      </c>
      <c r="C30" s="41">
        <v>14</v>
      </c>
      <c r="D30" s="68">
        <f t="shared" si="7"/>
        <v>0.61799922750096559</v>
      </c>
      <c r="E30" s="48">
        <v>16</v>
      </c>
      <c r="F30" s="37">
        <f t="shared" si="8"/>
        <v>-9.9581500330915507E-2</v>
      </c>
    </row>
    <row r="31" spans="1:6">
      <c r="A31" s="29" t="s">
        <v>151</v>
      </c>
      <c r="B31" s="26"/>
      <c r="C31" s="26"/>
      <c r="D31" s="68">
        <f t="shared" si="7"/>
        <v>0.11587485515643105</v>
      </c>
      <c r="E31" s="48">
        <v>3</v>
      </c>
      <c r="F31" s="37">
        <f t="shared" si="8"/>
        <v>0.11587485515643105</v>
      </c>
    </row>
    <row r="32" spans="1:6">
      <c r="A32" s="29" t="s">
        <v>152</v>
      </c>
      <c r="B32" s="26"/>
      <c r="C32" s="26"/>
      <c r="D32" s="68">
        <f t="shared" si="7"/>
        <v>3.8624951718810349E-2</v>
      </c>
      <c r="E32" s="48">
        <v>1</v>
      </c>
      <c r="F32" s="37">
        <f t="shared" si="8"/>
        <v>3.8624951718810349E-2</v>
      </c>
    </row>
    <row r="33" spans="1:6">
      <c r="A33" s="29" t="s">
        <v>68</v>
      </c>
      <c r="B33" s="68">
        <f>C33/1951*100</f>
        <v>0</v>
      </c>
      <c r="C33" s="41">
        <v>0</v>
      </c>
      <c r="D33" s="68">
        <f t="shared" si="7"/>
        <v>3.8624951718810349E-2</v>
      </c>
      <c r="E33" s="48">
        <v>1</v>
      </c>
      <c r="F33" s="37">
        <f>D33-B33</f>
        <v>3.8624951718810349E-2</v>
      </c>
    </row>
    <row r="34" spans="1:6">
      <c r="A34" s="29" t="s">
        <v>69</v>
      </c>
      <c r="B34" s="68">
        <f>C34/1951*100</f>
        <v>5.1255766273705788E-2</v>
      </c>
      <c r="C34" s="41">
        <v>1</v>
      </c>
      <c r="D34" s="68">
        <f t="shared" si="7"/>
        <v>0.30899961375048279</v>
      </c>
      <c r="E34" s="48">
        <v>8</v>
      </c>
      <c r="F34" s="37">
        <f t="shared" si="8"/>
        <v>0.25774384747677703</v>
      </c>
    </row>
    <row r="35" spans="1:6">
      <c r="A35" s="34" t="s">
        <v>70</v>
      </c>
      <c r="B35" s="26"/>
      <c r="C35" s="26"/>
      <c r="D35" s="68">
        <f t="shared" si="7"/>
        <v>0.19312475859405176</v>
      </c>
      <c r="E35" s="49">
        <v>5</v>
      </c>
      <c r="F35" s="37">
        <f t="shared" si="8"/>
        <v>0.19312475859405176</v>
      </c>
    </row>
    <row r="36" spans="1:6">
      <c r="A36" s="29" t="s">
        <v>129</v>
      </c>
      <c r="B36" s="68">
        <f>C36/1951*100</f>
        <v>1.3326499231163504</v>
      </c>
      <c r="C36" s="41">
        <v>26</v>
      </c>
      <c r="D36" s="68">
        <f t="shared" si="7"/>
        <v>0.96562379297025869</v>
      </c>
      <c r="E36" s="61">
        <v>25</v>
      </c>
      <c r="F36" s="37">
        <f t="shared" si="8"/>
        <v>-0.36702613014609176</v>
      </c>
    </row>
    <row r="37" spans="1:6">
      <c r="A37" s="78"/>
      <c r="B37" s="79"/>
      <c r="C37" s="79"/>
      <c r="D37" s="79"/>
      <c r="E37" s="79"/>
      <c r="F37" s="80"/>
    </row>
    <row r="38" spans="1:6" ht="30">
      <c r="A38" s="53" t="s">
        <v>110</v>
      </c>
      <c r="B38" s="89"/>
      <c r="C38" s="90"/>
      <c r="D38" s="90"/>
      <c r="E38" s="90"/>
      <c r="F38" s="91"/>
    </row>
    <row r="39" spans="1:6">
      <c r="A39" s="29" t="s">
        <v>8</v>
      </c>
      <c r="B39" s="68">
        <f>C39/1952*100</f>
        <v>82.838114754098356</v>
      </c>
      <c r="C39" s="42">
        <v>1617</v>
      </c>
      <c r="D39" s="68">
        <f>E39/2589*100</f>
        <v>80.455774430281963</v>
      </c>
      <c r="E39" s="47">
        <v>2083</v>
      </c>
      <c r="F39" s="37">
        <f t="shared" ref="F39:F40" si="9">D39-B39</f>
        <v>-2.3823403238163934</v>
      </c>
    </row>
    <row r="40" spans="1:6">
      <c r="A40" s="29" t="s">
        <v>30</v>
      </c>
      <c r="B40" s="68">
        <f>C40/1952*100</f>
        <v>17.16188524590164</v>
      </c>
      <c r="C40" s="41">
        <v>335</v>
      </c>
      <c r="D40" s="68">
        <f>E40/2589*100</f>
        <v>19.544225569718037</v>
      </c>
      <c r="E40" s="48">
        <v>506</v>
      </c>
      <c r="F40" s="37">
        <f t="shared" si="9"/>
        <v>2.3823403238163969</v>
      </c>
    </row>
    <row r="41" spans="1:6">
      <c r="A41" s="86"/>
      <c r="B41" s="87"/>
      <c r="C41" s="87"/>
      <c r="D41" s="87"/>
      <c r="E41" s="87"/>
      <c r="F41" s="88"/>
    </row>
    <row r="42" spans="1:6" ht="15">
      <c r="A42" s="54" t="s">
        <v>115</v>
      </c>
      <c r="B42" s="89"/>
      <c r="C42" s="90"/>
      <c r="D42" s="90"/>
      <c r="E42" s="90"/>
      <c r="F42" s="91"/>
    </row>
    <row r="43" spans="1:6">
      <c r="A43" s="29" t="s">
        <v>8</v>
      </c>
      <c r="B43" s="68">
        <f>C43/SUM($C$43:$C$44)</f>
        <v>0.94211065573770492</v>
      </c>
      <c r="C43" s="42">
        <v>1839</v>
      </c>
      <c r="D43" s="68">
        <f>E43/2589*100</f>
        <v>96.330629586713016</v>
      </c>
      <c r="E43" s="47">
        <v>2494</v>
      </c>
      <c r="F43" s="37">
        <f t="shared" ref="F43:F44" si="10">D43-B43</f>
        <v>95.388518930975309</v>
      </c>
    </row>
    <row r="44" spans="1:6">
      <c r="A44" s="29" t="s">
        <v>30</v>
      </c>
      <c r="B44" s="68">
        <f>C44/SUM($C$43:$C$44)</f>
        <v>5.7889344262295084E-2</v>
      </c>
      <c r="C44" s="41">
        <v>113</v>
      </c>
      <c r="D44" s="68">
        <f>E44/2589*100</f>
        <v>3.6693704132869835</v>
      </c>
      <c r="E44" s="48">
        <v>95</v>
      </c>
      <c r="F44" s="37">
        <f t="shared" si="10"/>
        <v>3.6114810690246886</v>
      </c>
    </row>
    <row r="45" spans="1:6">
      <c r="A45" s="86"/>
      <c r="B45" s="87"/>
      <c r="C45" s="87"/>
      <c r="D45" s="87"/>
      <c r="E45" s="87"/>
      <c r="F45" s="88"/>
    </row>
    <row r="46" spans="1:6" ht="15">
      <c r="A46" s="54" t="s">
        <v>117</v>
      </c>
      <c r="B46" s="89"/>
      <c r="C46" s="90"/>
      <c r="D46" s="90"/>
      <c r="E46" s="90"/>
      <c r="F46" s="91"/>
    </row>
    <row r="47" spans="1:6">
      <c r="A47" s="31">
        <v>1</v>
      </c>
      <c r="B47" s="68">
        <f>C47/1952*100</f>
        <v>49.692622950819668</v>
      </c>
      <c r="C47" s="42">
        <v>970</v>
      </c>
      <c r="D47" s="68">
        <f>E47/2589*100</f>
        <v>51.1394360757049</v>
      </c>
      <c r="E47" s="47">
        <v>1324</v>
      </c>
      <c r="F47" s="37">
        <f>D47-B47</f>
        <v>1.4468131248852316</v>
      </c>
    </row>
    <row r="48" spans="1:6">
      <c r="A48" s="31">
        <v>2</v>
      </c>
      <c r="B48" s="68">
        <f t="shared" ref="B48:B51" si="11">C48/1952*100</f>
        <v>29.354508196721312</v>
      </c>
      <c r="C48" s="41">
        <v>573</v>
      </c>
      <c r="D48" s="68">
        <f t="shared" ref="D48:D51" si="12">E48/2589*100</f>
        <v>28.891463885670142</v>
      </c>
      <c r="E48" s="48">
        <v>748</v>
      </c>
      <c r="F48" s="37">
        <f t="shared" ref="F48:F51" si="13">D48-B48</f>
        <v>-0.46304431105117061</v>
      </c>
    </row>
    <row r="49" spans="1:6">
      <c r="A49" s="31">
        <v>3</v>
      </c>
      <c r="B49" s="68">
        <f t="shared" si="11"/>
        <v>13.063524590163937</v>
      </c>
      <c r="C49" s="41">
        <v>255</v>
      </c>
      <c r="D49" s="68">
        <f t="shared" si="12"/>
        <v>12.862108922363847</v>
      </c>
      <c r="E49" s="48">
        <v>333</v>
      </c>
      <c r="F49" s="37">
        <f>D49-B49</f>
        <v>-0.20141566780008979</v>
      </c>
    </row>
    <row r="50" spans="1:6">
      <c r="A50" s="31">
        <v>4</v>
      </c>
      <c r="B50" s="68">
        <f t="shared" si="11"/>
        <v>5.6864754098360653</v>
      </c>
      <c r="C50" s="41">
        <v>111</v>
      </c>
      <c r="D50" s="68">
        <f t="shared" si="12"/>
        <v>4.2873696407879489</v>
      </c>
      <c r="E50" s="48">
        <v>111</v>
      </c>
      <c r="F50" s="37">
        <f t="shared" si="13"/>
        <v>-1.3991057690481163</v>
      </c>
    </row>
    <row r="51" spans="1:6">
      <c r="A51" s="34" t="s">
        <v>138</v>
      </c>
      <c r="B51" s="68">
        <f t="shared" si="11"/>
        <v>2.2028688524590163</v>
      </c>
      <c r="C51" s="41">
        <v>43</v>
      </c>
      <c r="D51" s="68">
        <f t="shared" si="12"/>
        <v>2.8196214754731557</v>
      </c>
      <c r="E51" s="49">
        <v>73</v>
      </c>
      <c r="F51" s="37">
        <f t="shared" si="13"/>
        <v>0.61675262301413936</v>
      </c>
    </row>
    <row r="52" spans="1:6">
      <c r="A52" s="78"/>
      <c r="B52" s="79"/>
      <c r="C52" s="79"/>
      <c r="D52" s="79"/>
      <c r="E52" s="79"/>
      <c r="F52" s="80"/>
    </row>
    <row r="53" spans="1:6" ht="30">
      <c r="A53" s="55" t="s">
        <v>111</v>
      </c>
      <c r="B53" s="89"/>
      <c r="C53" s="90"/>
      <c r="D53" s="90"/>
      <c r="E53" s="90"/>
      <c r="F53" s="91"/>
    </row>
    <row r="54" spans="1:6">
      <c r="A54" s="31">
        <v>1</v>
      </c>
      <c r="B54" s="68">
        <f>C54/1952*100</f>
        <v>71.977459016393439</v>
      </c>
      <c r="C54" s="42">
        <v>1405</v>
      </c>
      <c r="D54" s="68">
        <f>E54/2589*100</f>
        <v>72.73078408651989</v>
      </c>
      <c r="E54" s="47">
        <v>1883</v>
      </c>
      <c r="F54" s="37">
        <f>D54-B54</f>
        <v>0.75332507012645067</v>
      </c>
    </row>
    <row r="55" spans="1:6">
      <c r="A55" s="31">
        <v>2</v>
      </c>
      <c r="B55" s="68">
        <f t="shared" ref="B55:B58" si="14">C55/1952*100</f>
        <v>20.594262295081968</v>
      </c>
      <c r="C55" s="41">
        <v>402</v>
      </c>
      <c r="D55" s="68">
        <f t="shared" ref="D55:D58" si="15">E55/2589*100</f>
        <v>19.119351100811123</v>
      </c>
      <c r="E55" s="48">
        <v>495</v>
      </c>
      <c r="F55" s="37">
        <f t="shared" ref="F55:F58" si="16">D55-B55</f>
        <v>-1.4749111942708453</v>
      </c>
    </row>
    <row r="56" spans="1:6">
      <c r="A56" s="31">
        <v>3</v>
      </c>
      <c r="B56" s="68">
        <f t="shared" si="14"/>
        <v>5.0717213114754101</v>
      </c>
      <c r="C56" s="41">
        <v>99</v>
      </c>
      <c r="D56" s="68">
        <f t="shared" si="15"/>
        <v>5.5233680957898805</v>
      </c>
      <c r="E56" s="48">
        <v>143</v>
      </c>
      <c r="F56" s="37">
        <f>D56-B56</f>
        <v>0.45164678431447047</v>
      </c>
    </row>
    <row r="57" spans="1:6">
      <c r="A57" s="31">
        <v>4</v>
      </c>
      <c r="B57" s="68">
        <f t="shared" si="14"/>
        <v>1.7418032786885245</v>
      </c>
      <c r="C57" s="41">
        <v>34</v>
      </c>
      <c r="D57" s="68">
        <f t="shared" si="15"/>
        <v>1.6994978756276555</v>
      </c>
      <c r="E57" s="48">
        <v>44</v>
      </c>
      <c r="F57" s="37">
        <f t="shared" si="16"/>
        <v>-4.230540306086894E-2</v>
      </c>
    </row>
    <row r="58" spans="1:6">
      <c r="A58" s="29" t="s">
        <v>9</v>
      </c>
      <c r="B58" s="68">
        <f t="shared" si="14"/>
        <v>0.61475409836065575</v>
      </c>
      <c r="C58" s="41">
        <v>12</v>
      </c>
      <c r="D58" s="68">
        <f t="shared" si="15"/>
        <v>0.92699884125144838</v>
      </c>
      <c r="E58" s="48">
        <v>24</v>
      </c>
      <c r="F58" s="37">
        <f t="shared" si="16"/>
        <v>0.31224474289079263</v>
      </c>
    </row>
    <row r="59" spans="1:6">
      <c r="A59" s="86"/>
      <c r="B59" s="87"/>
      <c r="C59" s="87"/>
      <c r="D59" s="87"/>
      <c r="E59" s="87"/>
      <c r="F59" s="88"/>
    </row>
    <row r="60" spans="1:6" ht="30">
      <c r="A60" s="53" t="s">
        <v>12</v>
      </c>
      <c r="B60" s="89"/>
      <c r="C60" s="90"/>
      <c r="D60" s="90"/>
      <c r="E60" s="90"/>
      <c r="F60" s="91"/>
    </row>
    <row r="61" spans="1:6">
      <c r="A61" s="29" t="s">
        <v>83</v>
      </c>
      <c r="B61" s="68">
        <f>C61/2303*100</f>
        <v>46.591402518454188</v>
      </c>
      <c r="C61" s="42">
        <v>1073</v>
      </c>
      <c r="D61" s="68">
        <f>E61/3045*100</f>
        <v>44.893267651888344</v>
      </c>
      <c r="E61" s="46">
        <v>1367</v>
      </c>
      <c r="F61" s="37">
        <f>D61-B61</f>
        <v>-1.6981348665658444</v>
      </c>
    </row>
    <row r="62" spans="1:6">
      <c r="A62" s="29" t="s">
        <v>10</v>
      </c>
      <c r="B62" s="68">
        <f t="shared" ref="B62:B63" si="17">C62/2303*100</f>
        <v>39.296569691706466</v>
      </c>
      <c r="C62" s="41">
        <v>905</v>
      </c>
      <c r="D62" s="68">
        <f t="shared" ref="D62:D63" si="18">E62/3045*100</f>
        <v>39.113300492610833</v>
      </c>
      <c r="E62" s="45">
        <v>1191</v>
      </c>
      <c r="F62" s="37">
        <f t="shared" ref="F62:F63" si="19">D62-B62</f>
        <v>-0.18326919909563344</v>
      </c>
    </row>
    <row r="63" spans="1:6">
      <c r="A63" s="29" t="s">
        <v>11</v>
      </c>
      <c r="B63" s="68">
        <f t="shared" si="17"/>
        <v>14.11202778983934</v>
      </c>
      <c r="C63" s="41">
        <v>325</v>
      </c>
      <c r="D63" s="68">
        <f t="shared" si="18"/>
        <v>15.99343185550082</v>
      </c>
      <c r="E63" s="45">
        <v>487</v>
      </c>
      <c r="F63" s="37">
        <f t="shared" si="19"/>
        <v>1.8814040656614797</v>
      </c>
    </row>
    <row r="64" spans="1:6">
      <c r="A64" s="78"/>
      <c r="B64" s="79"/>
      <c r="C64" s="79"/>
      <c r="D64" s="79"/>
      <c r="E64" s="79"/>
      <c r="F64" s="80"/>
    </row>
    <row r="65" spans="1:6" ht="30">
      <c r="A65" s="53" t="s">
        <v>84</v>
      </c>
      <c r="B65" s="89"/>
      <c r="C65" s="90"/>
      <c r="D65" s="90"/>
      <c r="E65" s="90"/>
      <c r="F65" s="91"/>
    </row>
    <row r="66" spans="1:6">
      <c r="A66" s="29" t="s">
        <v>13</v>
      </c>
      <c r="B66" s="68">
        <f>C66/2077*100</f>
        <v>61.09773712084737</v>
      </c>
      <c r="C66" s="42">
        <v>1269</v>
      </c>
      <c r="D66" s="68">
        <f>E66/2589*100</f>
        <v>65.855542680571659</v>
      </c>
      <c r="E66" s="47">
        <v>1705</v>
      </c>
      <c r="F66" s="37">
        <f>D66-B66</f>
        <v>4.7578055597242894</v>
      </c>
    </row>
    <row r="67" spans="1:6">
      <c r="A67" s="29" t="s">
        <v>14</v>
      </c>
      <c r="B67" s="68">
        <f t="shared" ref="B67:B68" si="20">C67/2077*100</f>
        <v>16.658642272508427</v>
      </c>
      <c r="C67" s="41">
        <v>346</v>
      </c>
      <c r="D67" s="68">
        <f t="shared" ref="D67:D68" si="21">E67/2589*100</f>
        <v>15.063731170336037</v>
      </c>
      <c r="E67" s="48">
        <v>390</v>
      </c>
      <c r="F67" s="37">
        <f t="shared" ref="F67:F68" si="22">D67-B67</f>
        <v>-1.5949111021723894</v>
      </c>
    </row>
    <row r="68" spans="1:6">
      <c r="A68" s="34" t="s">
        <v>15</v>
      </c>
      <c r="B68" s="68">
        <f t="shared" si="20"/>
        <v>19.884448724121327</v>
      </c>
      <c r="C68" s="43">
        <v>413</v>
      </c>
      <c r="D68" s="68">
        <f t="shared" si="21"/>
        <v>17.265353418308226</v>
      </c>
      <c r="E68" s="49">
        <v>447</v>
      </c>
      <c r="F68" s="37">
        <f t="shared" si="22"/>
        <v>-2.6190953058131008</v>
      </c>
    </row>
    <row r="69" spans="1:6" s="20" customFormat="1" ht="8.25" customHeight="1">
      <c r="A69" s="92"/>
      <c r="B69" s="93"/>
      <c r="C69" s="93"/>
      <c r="D69" s="93"/>
      <c r="E69" s="93"/>
      <c r="F69" s="94"/>
    </row>
    <row r="70" spans="1:6" s="20" customFormat="1" ht="14.25" customHeight="1">
      <c r="A70" s="83" t="s">
        <v>116</v>
      </c>
      <c r="B70" s="84"/>
      <c r="C70" s="84"/>
      <c r="D70" s="84"/>
      <c r="E70" s="84"/>
      <c r="F70" s="85"/>
    </row>
    <row r="71" spans="1:6" s="20" customFormat="1" ht="14.25" customHeight="1">
      <c r="A71" s="81" t="s">
        <v>157</v>
      </c>
      <c r="B71" s="81"/>
      <c r="C71" s="81"/>
      <c r="D71" s="81"/>
      <c r="E71" s="81"/>
      <c r="F71" s="81"/>
    </row>
    <row r="72" spans="1:6">
      <c r="A72" s="82"/>
      <c r="B72" s="82"/>
      <c r="C72" s="82"/>
      <c r="D72" s="82"/>
      <c r="E72" s="82"/>
      <c r="F72" s="82"/>
    </row>
    <row r="73" spans="1:6">
      <c r="A73" s="82"/>
      <c r="B73" s="82"/>
      <c r="C73" s="82"/>
      <c r="D73" s="82"/>
      <c r="E73" s="82"/>
      <c r="F73" s="82"/>
    </row>
    <row r="74" spans="1:6" ht="14.25" customHeight="1">
      <c r="A74" s="82"/>
      <c r="B74" s="82"/>
      <c r="C74" s="82"/>
      <c r="D74" s="82"/>
      <c r="E74" s="82"/>
      <c r="F74" s="82"/>
    </row>
  </sheetData>
  <mergeCells count="28">
    <mergeCell ref="A3:A6"/>
    <mergeCell ref="B3:F3"/>
    <mergeCell ref="B4:F4"/>
    <mergeCell ref="B5:C5"/>
    <mergeCell ref="D5:E5"/>
    <mergeCell ref="F5:F6"/>
    <mergeCell ref="A26:F26"/>
    <mergeCell ref="B27:F27"/>
    <mergeCell ref="A7:F7"/>
    <mergeCell ref="A9:F9"/>
    <mergeCell ref="B10:F10"/>
    <mergeCell ref="A16:F16"/>
    <mergeCell ref="B17:F17"/>
    <mergeCell ref="A37:F37"/>
    <mergeCell ref="A71:F74"/>
    <mergeCell ref="A70:F70"/>
    <mergeCell ref="A41:F41"/>
    <mergeCell ref="B38:F38"/>
    <mergeCell ref="A59:F59"/>
    <mergeCell ref="B60:F60"/>
    <mergeCell ref="A64:F64"/>
    <mergeCell ref="B65:F65"/>
    <mergeCell ref="A69:F69"/>
    <mergeCell ref="B42:F42"/>
    <mergeCell ref="A45:F45"/>
    <mergeCell ref="B46:F46"/>
    <mergeCell ref="A52:F52"/>
    <mergeCell ref="B53:F53"/>
  </mergeCells>
  <phoneticPr fontId="3" type="noConversion"/>
  <pageMargins left="0.7" right="0.7" top="0.75" bottom="0.75" header="0.3" footer="0.3"/>
  <pageSetup scale="64"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6"/>
  <sheetViews>
    <sheetView zoomScale="126" workbookViewId="0">
      <selection activeCell="B30" sqref="B30"/>
    </sheetView>
  </sheetViews>
  <sheetFormatPr defaultColWidth="8.85546875" defaultRowHeight="15"/>
  <cols>
    <col min="1" max="1" width="2.7109375" customWidth="1"/>
    <col min="2" max="2" width="45.28515625" customWidth="1"/>
  </cols>
  <sheetData>
    <row r="1" spans="1:7" ht="18.75">
      <c r="A1" s="1" t="s">
        <v>49</v>
      </c>
    </row>
    <row r="2" spans="1:7" ht="18.75">
      <c r="A2" s="1"/>
      <c r="B2" s="2"/>
      <c r="C2" s="2"/>
      <c r="D2" s="2"/>
      <c r="E2" s="2"/>
      <c r="F2" s="2"/>
      <c r="G2" s="2"/>
    </row>
    <row r="3" spans="1:7">
      <c r="A3" s="3"/>
      <c r="B3" s="4"/>
      <c r="C3" s="109" t="s">
        <v>54</v>
      </c>
      <c r="D3" s="110"/>
      <c r="E3" s="110"/>
      <c r="F3" s="110"/>
      <c r="G3" s="111"/>
    </row>
    <row r="4" spans="1:7">
      <c r="A4" s="4"/>
      <c r="B4" s="4"/>
      <c r="C4" s="109" t="s">
        <v>55</v>
      </c>
      <c r="D4" s="110"/>
      <c r="E4" s="110"/>
      <c r="F4" s="110"/>
      <c r="G4" s="111"/>
    </row>
    <row r="5" spans="1:7">
      <c r="A5" s="112" t="s">
        <v>56</v>
      </c>
      <c r="B5" s="112"/>
      <c r="C5" s="6" t="s">
        <v>65</v>
      </c>
      <c r="D5" s="7" t="s">
        <v>66</v>
      </c>
      <c r="E5" s="7"/>
      <c r="F5" s="8"/>
      <c r="G5" s="8"/>
    </row>
    <row r="7" spans="1:7">
      <c r="A7" s="5" t="s">
        <v>57</v>
      </c>
      <c r="C7" s="9"/>
    </row>
    <row r="8" spans="1:7">
      <c r="A8" s="5"/>
      <c r="B8" t="s">
        <v>58</v>
      </c>
      <c r="C8" s="9"/>
    </row>
    <row r="9" spans="1:7">
      <c r="A9" s="5"/>
      <c r="B9" t="s">
        <v>59</v>
      </c>
      <c r="C9" s="9"/>
    </row>
    <row r="10" spans="1:7">
      <c r="A10" s="5"/>
      <c r="B10" t="s">
        <v>60</v>
      </c>
      <c r="C10" s="9"/>
    </row>
    <row r="11" spans="1:7">
      <c r="A11" s="5"/>
      <c r="B11" t="s">
        <v>61</v>
      </c>
      <c r="C11" s="9"/>
    </row>
    <row r="12" spans="1:7">
      <c r="A12" s="5"/>
      <c r="B12" t="s">
        <v>62</v>
      </c>
      <c r="C12" s="9"/>
    </row>
    <row r="13" spans="1:7">
      <c r="A13" s="5"/>
      <c r="B13" t="s">
        <v>41</v>
      </c>
      <c r="C13" s="9"/>
    </row>
    <row r="14" spans="1:7">
      <c r="A14" s="5"/>
      <c r="B14" t="s">
        <v>42</v>
      </c>
      <c r="C14" s="9"/>
    </row>
    <row r="15" spans="1:7" ht="45">
      <c r="A15" s="5"/>
      <c r="B15" s="14" t="s">
        <v>43</v>
      </c>
      <c r="C15" s="9"/>
    </row>
    <row r="16" spans="1:7">
      <c r="A16" s="5"/>
      <c r="B16" t="s">
        <v>63</v>
      </c>
      <c r="C16" s="9"/>
    </row>
    <row r="17" spans="1:7">
      <c r="A17" s="5"/>
      <c r="B17" t="s">
        <v>44</v>
      </c>
      <c r="C17" s="9"/>
    </row>
    <row r="18" spans="1:7">
      <c r="A18" s="5"/>
      <c r="B18" t="s">
        <v>45</v>
      </c>
      <c r="C18" s="9"/>
    </row>
    <row r="19" spans="1:7">
      <c r="A19" s="5"/>
      <c r="B19" t="s">
        <v>64</v>
      </c>
      <c r="C19" s="9"/>
    </row>
    <row r="20" spans="1:7">
      <c r="A20" s="5"/>
      <c r="B20" t="s">
        <v>36</v>
      </c>
      <c r="C20" s="9"/>
    </row>
    <row r="21" spans="1:7">
      <c r="A21" s="5"/>
      <c r="B21" s="10" t="s">
        <v>37</v>
      </c>
      <c r="C21" s="9"/>
    </row>
    <row r="22" spans="1:7">
      <c r="A22" s="5"/>
      <c r="B22" s="10" t="s">
        <v>38</v>
      </c>
      <c r="C22" s="9"/>
    </row>
    <row r="23" spans="1:7">
      <c r="A23" s="5"/>
      <c r="B23" s="10" t="s">
        <v>39</v>
      </c>
      <c r="C23" s="9"/>
    </row>
    <row r="24" spans="1:7">
      <c r="A24" s="5"/>
      <c r="B24" s="10" t="s">
        <v>40</v>
      </c>
      <c r="C24" s="9"/>
    </row>
    <row r="25" spans="1:7">
      <c r="A25" s="2"/>
      <c r="B25" s="2"/>
      <c r="C25" s="11"/>
      <c r="D25" s="2"/>
      <c r="E25" s="2"/>
      <c r="F25" s="2"/>
      <c r="G25" s="2"/>
    </row>
    <row r="26" spans="1:7">
      <c r="B26" s="12" t="s">
        <v>47</v>
      </c>
      <c r="C26" s="13"/>
    </row>
    <row r="27" spans="1:7">
      <c r="C27" s="13"/>
    </row>
    <row r="28" spans="1:7">
      <c r="C28" s="13"/>
    </row>
    <row r="29" spans="1:7">
      <c r="C29" s="13"/>
    </row>
    <row r="30" spans="1:7">
      <c r="C30" s="13"/>
    </row>
    <row r="31" spans="1:7">
      <c r="C31" s="13"/>
    </row>
    <row r="32" spans="1:7">
      <c r="C32" s="13"/>
    </row>
    <row r="33" spans="3:3">
      <c r="C33" s="13"/>
    </row>
    <row r="34" spans="3:3">
      <c r="C34" s="13"/>
    </row>
    <row r="35" spans="3:3">
      <c r="C35" s="13"/>
    </row>
    <row r="36" spans="3:3">
      <c r="C36" s="13"/>
    </row>
    <row r="37" spans="3:3">
      <c r="C37" s="13"/>
    </row>
    <row r="38" spans="3:3">
      <c r="C38" s="13"/>
    </row>
    <row r="39" spans="3:3">
      <c r="C39" s="13"/>
    </row>
    <row r="40" spans="3:3">
      <c r="C40" s="13"/>
    </row>
    <row r="41" spans="3:3">
      <c r="C41" s="13"/>
    </row>
    <row r="42" spans="3:3">
      <c r="C42" s="13"/>
    </row>
    <row r="43" spans="3:3">
      <c r="C43" s="13"/>
    </row>
    <row r="44" spans="3:3">
      <c r="C44" s="13"/>
    </row>
    <row r="45" spans="3:3">
      <c r="C45" s="13"/>
    </row>
    <row r="46" spans="3:3">
      <c r="C46" s="13"/>
    </row>
    <row r="47" spans="3:3">
      <c r="C47" s="13"/>
    </row>
    <row r="48" spans="3:3">
      <c r="C48" s="13"/>
    </row>
    <row r="49" spans="3:3">
      <c r="C49" s="13"/>
    </row>
    <row r="50" spans="3:3">
      <c r="C50" s="13"/>
    </row>
    <row r="51" spans="3:3">
      <c r="C51" s="13"/>
    </row>
    <row r="52" spans="3:3">
      <c r="C52" s="13"/>
    </row>
    <row r="53" spans="3:3">
      <c r="C53" s="13"/>
    </row>
    <row r="54" spans="3:3">
      <c r="C54" s="13"/>
    </row>
    <row r="55" spans="3:3">
      <c r="C55" s="13"/>
    </row>
    <row r="56" spans="3:3">
      <c r="C56" s="13"/>
    </row>
    <row r="57" spans="3:3">
      <c r="C57" s="13"/>
    </row>
    <row r="58" spans="3:3">
      <c r="C58" s="13"/>
    </row>
    <row r="59" spans="3:3">
      <c r="C59" s="13"/>
    </row>
    <row r="60" spans="3:3">
      <c r="C60" s="13"/>
    </row>
    <row r="61" spans="3:3">
      <c r="C61" s="13"/>
    </row>
    <row r="62" spans="3:3">
      <c r="C62" s="13"/>
    </row>
    <row r="63" spans="3:3">
      <c r="C63" s="13"/>
    </row>
    <row r="64" spans="3:3">
      <c r="C64" s="13"/>
    </row>
    <row r="65" spans="3:3">
      <c r="C65" s="13"/>
    </row>
    <row r="66" spans="3:3">
      <c r="C66" s="13"/>
    </row>
  </sheetData>
  <mergeCells count="3">
    <mergeCell ref="C3:G3"/>
    <mergeCell ref="C4:G4"/>
    <mergeCell ref="A5:B5"/>
  </mergeCells>
  <phoneticPr fontId="3" type="noConversion"/>
  <pageMargins left="0.7" right="0.7" top="0.75" bottom="0.75" header="0.3" footer="0.3"/>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42"/>
  <sheetViews>
    <sheetView topLeftCell="A4" zoomScaleNormal="100" zoomScaleSheetLayoutView="100" zoomScalePageLayoutView="145" workbookViewId="0">
      <selection activeCell="A13" sqref="A13"/>
    </sheetView>
  </sheetViews>
  <sheetFormatPr defaultColWidth="7.7109375" defaultRowHeight="14.25"/>
  <cols>
    <col min="1" max="1" width="30.7109375" style="15" customWidth="1"/>
    <col min="2" max="5" width="9.85546875" style="15" customWidth="1"/>
    <col min="6" max="6" width="25.7109375" style="15" customWidth="1"/>
    <col min="7" max="7" width="7.7109375" style="15"/>
    <col min="8" max="9" width="7.85546875" style="15" customWidth="1"/>
    <col min="10" max="16384" width="7.7109375" style="15"/>
  </cols>
  <sheetData>
    <row r="1" spans="1:9" ht="20.25" customHeight="1">
      <c r="A1" s="22" t="s">
        <v>123</v>
      </c>
    </row>
    <row r="2" spans="1:9">
      <c r="A2" s="16"/>
    </row>
    <row r="3" spans="1:9" ht="42.75" customHeight="1">
      <c r="A3" s="100" t="s">
        <v>48</v>
      </c>
      <c r="B3" s="103" t="s">
        <v>122</v>
      </c>
      <c r="C3" s="104"/>
      <c r="D3" s="104"/>
      <c r="E3" s="104"/>
      <c r="F3" s="105"/>
    </row>
    <row r="4" spans="1:9" ht="14.45" customHeight="1">
      <c r="A4" s="101"/>
      <c r="B4" s="131" t="s">
        <v>50</v>
      </c>
      <c r="C4" s="132"/>
      <c r="D4" s="132"/>
      <c r="E4" s="132"/>
      <c r="F4" s="133"/>
    </row>
    <row r="5" spans="1:9" ht="14.45" customHeight="1">
      <c r="A5" s="101"/>
      <c r="B5" s="134" t="s">
        <v>52</v>
      </c>
      <c r="C5" s="135"/>
      <c r="D5" s="134" t="s">
        <v>51</v>
      </c>
      <c r="E5" s="135"/>
      <c r="F5" s="136" t="s">
        <v>118</v>
      </c>
    </row>
    <row r="6" spans="1:9" ht="15" customHeight="1">
      <c r="A6" s="102"/>
      <c r="B6" s="32" t="s">
        <v>106</v>
      </c>
      <c r="C6" s="40" t="s">
        <v>0</v>
      </c>
      <c r="D6" s="32" t="s">
        <v>106</v>
      </c>
      <c r="E6" s="40" t="s">
        <v>0</v>
      </c>
      <c r="F6" s="137"/>
    </row>
    <row r="7" spans="1:9" ht="8.25" customHeight="1">
      <c r="A7" s="96"/>
      <c r="B7" s="97"/>
      <c r="C7" s="97"/>
      <c r="D7" s="97"/>
      <c r="E7" s="97"/>
      <c r="F7" s="98"/>
    </row>
    <row r="8" spans="1:9" ht="15">
      <c r="A8" s="52" t="s">
        <v>53</v>
      </c>
      <c r="B8" s="26">
        <v>100</v>
      </c>
      <c r="C8" s="41">
        <v>2179</v>
      </c>
      <c r="D8" s="26">
        <v>100</v>
      </c>
      <c r="E8" s="45">
        <v>2959</v>
      </c>
      <c r="F8" s="33">
        <f>D8-B8</f>
        <v>0</v>
      </c>
    </row>
    <row r="9" spans="1:9">
      <c r="A9" s="78"/>
      <c r="B9" s="79"/>
      <c r="C9" s="79"/>
      <c r="D9" s="79"/>
      <c r="E9" s="79"/>
      <c r="F9" s="80"/>
    </row>
    <row r="10" spans="1:9" ht="30" customHeight="1">
      <c r="A10" s="53" t="s">
        <v>165</v>
      </c>
      <c r="B10" s="122"/>
      <c r="C10" s="123"/>
      <c r="D10" s="123"/>
      <c r="E10" s="123"/>
      <c r="F10" s="124"/>
    </row>
    <row r="11" spans="1:9">
      <c r="A11" s="29" t="s">
        <v>145</v>
      </c>
      <c r="B11" s="68">
        <f>C11/2103*100</f>
        <v>95.767950546837852</v>
      </c>
      <c r="C11" s="42">
        <v>2014</v>
      </c>
      <c r="D11" s="68">
        <f>E11/2747*100</f>
        <v>96.032034947215138</v>
      </c>
      <c r="E11" s="42">
        <v>2638</v>
      </c>
      <c r="F11" s="37">
        <f>D11-B11</f>
        <v>0.26408440037728553</v>
      </c>
    </row>
    <row r="12" spans="1:9">
      <c r="A12" s="29" t="s">
        <v>146</v>
      </c>
      <c r="B12" s="68">
        <f t="shared" ref="B12:B13" si="0">C12/2103*100</f>
        <v>2.377555872563005</v>
      </c>
      <c r="C12" s="41">
        <v>50</v>
      </c>
      <c r="D12" s="68">
        <f t="shared" ref="D12:D14" si="1">E12/2747*100</f>
        <v>3.167091372406261</v>
      </c>
      <c r="E12" s="41">
        <v>87</v>
      </c>
      <c r="F12" s="37">
        <f t="shared" ref="F12:F14" si="2">D12-B12</f>
        <v>0.78953549984325599</v>
      </c>
    </row>
    <row r="13" spans="1:9" ht="28.5">
      <c r="A13" s="30" t="s">
        <v>153</v>
      </c>
      <c r="B13" s="68">
        <f t="shared" si="0"/>
        <v>0.85592011412268187</v>
      </c>
      <c r="C13" s="41">
        <v>18</v>
      </c>
      <c r="D13" s="68">
        <f t="shared" si="1"/>
        <v>0.76447033127047681</v>
      </c>
      <c r="E13" s="41">
        <v>21</v>
      </c>
      <c r="F13" s="37">
        <f t="shared" si="2"/>
        <v>-9.1449782852205064E-2</v>
      </c>
    </row>
    <row r="14" spans="1:9">
      <c r="A14" s="30" t="s">
        <v>137</v>
      </c>
      <c r="B14" s="68">
        <f>C14/2103*100</f>
        <v>0.99857346647646217</v>
      </c>
      <c r="C14" s="41">
        <v>21</v>
      </c>
      <c r="D14" s="68">
        <f t="shared" si="1"/>
        <v>3.6403349108117947E-2</v>
      </c>
      <c r="E14" s="41">
        <v>1</v>
      </c>
      <c r="F14" s="37">
        <f t="shared" si="2"/>
        <v>-0.96217011736834424</v>
      </c>
    </row>
    <row r="15" spans="1:9" s="20" customFormat="1">
      <c r="A15" s="78"/>
      <c r="B15" s="79"/>
      <c r="C15" s="79"/>
      <c r="D15" s="79"/>
      <c r="E15" s="79"/>
      <c r="F15" s="80"/>
      <c r="H15" s="15"/>
      <c r="I15" s="15"/>
    </row>
    <row r="16" spans="1:9" s="20" customFormat="1" ht="30">
      <c r="A16" s="53" t="s">
        <v>105</v>
      </c>
      <c r="B16" s="122"/>
      <c r="C16" s="123"/>
      <c r="D16" s="123"/>
      <c r="E16" s="123"/>
      <c r="F16" s="124"/>
      <c r="H16" s="15"/>
      <c r="I16" s="15"/>
    </row>
    <row r="17" spans="1:9" s="20" customFormat="1">
      <c r="A17" s="29" t="s">
        <v>140</v>
      </c>
      <c r="B17" s="68">
        <f>C17/1968*100</f>
        <v>81.808943089430898</v>
      </c>
      <c r="C17" s="42">
        <v>1610</v>
      </c>
      <c r="D17" s="68">
        <f>E17/2610*100</f>
        <v>88.122605363984675</v>
      </c>
      <c r="E17" s="42">
        <v>2300</v>
      </c>
      <c r="F17" s="37">
        <f>D17-B17</f>
        <v>6.3136622745537778</v>
      </c>
      <c r="H17" s="15"/>
      <c r="I17" s="15"/>
    </row>
    <row r="18" spans="1:9">
      <c r="A18" s="29" t="s">
        <v>23</v>
      </c>
      <c r="B18" s="68">
        <f t="shared" ref="B18:B19" si="3">C18/1968*100</f>
        <v>12.855691056910571</v>
      </c>
      <c r="C18" s="41">
        <v>253</v>
      </c>
      <c r="D18" s="68">
        <f t="shared" ref="D18:D19" si="4">E18/2610*100</f>
        <v>9.157088122605364</v>
      </c>
      <c r="E18" s="41">
        <v>239</v>
      </c>
      <c r="F18" s="37">
        <f t="shared" ref="F18:F19" si="5">D18-B18</f>
        <v>-3.6986029343052067</v>
      </c>
    </row>
    <row r="19" spans="1:9">
      <c r="A19" s="29" t="s">
        <v>143</v>
      </c>
      <c r="B19" s="68">
        <f t="shared" si="3"/>
        <v>5.3353658536585362</v>
      </c>
      <c r="C19" s="41">
        <v>105</v>
      </c>
      <c r="D19" s="68">
        <f t="shared" si="4"/>
        <v>2.7203065134099615</v>
      </c>
      <c r="E19" s="41">
        <v>71</v>
      </c>
      <c r="F19" s="37">
        <f t="shared" si="5"/>
        <v>-2.6150593402485747</v>
      </c>
    </row>
    <row r="20" spans="1:9" ht="8.25" customHeight="1">
      <c r="A20" s="125"/>
      <c r="B20" s="126"/>
      <c r="C20" s="126"/>
      <c r="D20" s="126"/>
      <c r="E20" s="126"/>
      <c r="F20" s="127"/>
    </row>
    <row r="21" spans="1:9">
      <c r="A21" s="128" t="s">
        <v>116</v>
      </c>
      <c r="B21" s="129"/>
      <c r="C21" s="129"/>
      <c r="D21" s="129"/>
      <c r="E21" s="129"/>
      <c r="F21" s="130"/>
    </row>
    <row r="22" spans="1:9" ht="14.25" customHeight="1">
      <c r="A22" s="113" t="s">
        <v>158</v>
      </c>
      <c r="B22" s="114"/>
      <c r="C22" s="114"/>
      <c r="D22" s="114"/>
      <c r="E22" s="114"/>
      <c r="F22" s="115"/>
    </row>
    <row r="23" spans="1:9">
      <c r="A23" s="116"/>
      <c r="B23" s="117"/>
      <c r="C23" s="117"/>
      <c r="D23" s="117"/>
      <c r="E23" s="117"/>
      <c r="F23" s="118"/>
    </row>
    <row r="24" spans="1:9">
      <c r="A24" s="116"/>
      <c r="B24" s="117"/>
      <c r="C24" s="117"/>
      <c r="D24" s="117"/>
      <c r="E24" s="117"/>
      <c r="F24" s="118"/>
    </row>
    <row r="25" spans="1:9">
      <c r="A25" s="116"/>
      <c r="B25" s="117"/>
      <c r="C25" s="117"/>
      <c r="D25" s="117"/>
      <c r="E25" s="117"/>
      <c r="F25" s="118"/>
    </row>
    <row r="26" spans="1:9">
      <c r="A26" s="119"/>
      <c r="B26" s="120"/>
      <c r="C26" s="120"/>
      <c r="D26" s="120"/>
      <c r="E26" s="120"/>
      <c r="F26" s="121"/>
    </row>
    <row r="31" spans="1:9">
      <c r="A31" s="71"/>
    </row>
    <row r="32" spans="1:9">
      <c r="A32" s="71"/>
    </row>
    <row r="33" spans="1:1" ht="15">
      <c r="A33" s="72"/>
    </row>
    <row r="34" spans="1:1" ht="15">
      <c r="A34" s="72"/>
    </row>
    <row r="35" spans="1:1" ht="15">
      <c r="A35" s="72"/>
    </row>
    <row r="36" spans="1:1" ht="15">
      <c r="A36" s="72"/>
    </row>
    <row r="37" spans="1:1" ht="15">
      <c r="A37" s="72"/>
    </row>
    <row r="38" spans="1:1" ht="15">
      <c r="A38" s="72"/>
    </row>
    <row r="39" spans="1:1" ht="15">
      <c r="A39" s="72"/>
    </row>
    <row r="40" spans="1:1" ht="15">
      <c r="A40" s="72"/>
    </row>
    <row r="41" spans="1:1">
      <c r="A41" s="71"/>
    </row>
    <row r="42" spans="1:1">
      <c r="A42" s="71"/>
    </row>
  </sheetData>
  <mergeCells count="14">
    <mergeCell ref="A3:A6"/>
    <mergeCell ref="B3:F3"/>
    <mergeCell ref="B4:F4"/>
    <mergeCell ref="B5:C5"/>
    <mergeCell ref="D5:E5"/>
    <mergeCell ref="F5:F6"/>
    <mergeCell ref="A22:F26"/>
    <mergeCell ref="A15:F15"/>
    <mergeCell ref="B16:F16"/>
    <mergeCell ref="A7:F7"/>
    <mergeCell ref="A9:F9"/>
    <mergeCell ref="B10:F10"/>
    <mergeCell ref="A20:F20"/>
    <mergeCell ref="A21:F21"/>
  </mergeCells>
  <phoneticPr fontId="3" type="noConversion"/>
  <pageMargins left="0.7" right="0.7" top="0.75" bottom="0.75" header="0.3" footer="0.3"/>
  <pageSetup scale="93" orientation="portrait" horizontalDpi="4294967292" verticalDpi="4294967292" r:id="rId1"/>
  <extLst>
    <ext xmlns:mx="http://schemas.microsoft.com/office/mac/excel/2008/main" uri="http://schemas.microsoft.com/office/mac/excel/2008/main">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F44"/>
  <sheetViews>
    <sheetView topLeftCell="A26" zoomScaleNormal="100" zoomScaleSheetLayoutView="70" zoomScalePageLayoutView="145" workbookViewId="0">
      <selection activeCell="B33" sqref="B33:F33"/>
    </sheetView>
  </sheetViews>
  <sheetFormatPr defaultColWidth="7.7109375" defaultRowHeight="14.25"/>
  <cols>
    <col min="1" max="1" width="30.7109375" style="15" customWidth="1"/>
    <col min="2" max="5" width="9.85546875" style="15" customWidth="1"/>
    <col min="6" max="6" width="25.7109375" style="15" customWidth="1"/>
    <col min="7" max="7" width="7.7109375" style="15"/>
    <col min="8" max="8" width="16" style="15" customWidth="1"/>
    <col min="9" max="16384" width="7.7109375" style="15"/>
  </cols>
  <sheetData>
    <row r="1" spans="1:6" ht="20.25" customHeight="1">
      <c r="A1" s="22" t="s">
        <v>79</v>
      </c>
    </row>
    <row r="2" spans="1:6">
      <c r="A2" s="16"/>
      <c r="B2" s="16"/>
      <c r="C2" s="16"/>
    </row>
    <row r="3" spans="1:6" ht="42.75" customHeight="1">
      <c r="A3" s="100" t="s">
        <v>48</v>
      </c>
      <c r="B3" s="103" t="s">
        <v>122</v>
      </c>
      <c r="C3" s="104"/>
      <c r="D3" s="104"/>
      <c r="E3" s="104"/>
      <c r="F3" s="105"/>
    </row>
    <row r="4" spans="1:6" ht="14.45" customHeight="1">
      <c r="A4" s="101"/>
      <c r="B4" s="106" t="s">
        <v>50</v>
      </c>
      <c r="C4" s="106"/>
      <c r="D4" s="106"/>
      <c r="E4" s="106"/>
      <c r="F4" s="106"/>
    </row>
    <row r="5" spans="1:6" ht="14.45" customHeight="1">
      <c r="A5" s="101"/>
      <c r="B5" s="107" t="s">
        <v>52</v>
      </c>
      <c r="C5" s="107"/>
      <c r="D5" s="107" t="s">
        <v>51</v>
      </c>
      <c r="E5" s="107"/>
      <c r="F5" s="108" t="s">
        <v>118</v>
      </c>
    </row>
    <row r="6" spans="1:6" ht="15" customHeight="1">
      <c r="A6" s="102"/>
      <c r="B6" s="32" t="s">
        <v>106</v>
      </c>
      <c r="C6" s="40" t="s">
        <v>0</v>
      </c>
      <c r="D6" s="32" t="s">
        <v>106</v>
      </c>
      <c r="E6" s="40" t="s">
        <v>0</v>
      </c>
      <c r="F6" s="108"/>
    </row>
    <row r="7" spans="1:6" ht="8.25" customHeight="1">
      <c r="A7" s="96"/>
      <c r="B7" s="97"/>
      <c r="C7" s="97"/>
      <c r="D7" s="97"/>
      <c r="E7" s="97"/>
      <c r="F7" s="98"/>
    </row>
    <row r="8" spans="1:6" ht="15">
      <c r="A8" s="52" t="s">
        <v>53</v>
      </c>
      <c r="B8" s="26">
        <v>100</v>
      </c>
      <c r="C8" s="41">
        <v>2179</v>
      </c>
      <c r="D8" s="26">
        <v>100</v>
      </c>
      <c r="E8" s="41">
        <v>2959</v>
      </c>
      <c r="F8" s="33">
        <f>D8-B8</f>
        <v>0</v>
      </c>
    </row>
    <row r="9" spans="1:6">
      <c r="A9" s="99"/>
      <c r="B9" s="79"/>
      <c r="C9" s="79"/>
      <c r="D9" s="79"/>
      <c r="E9" s="79"/>
      <c r="F9" s="80"/>
    </row>
    <row r="10" spans="1:6" ht="30">
      <c r="A10" s="53" t="s">
        <v>33</v>
      </c>
      <c r="B10" s="89"/>
      <c r="C10" s="90"/>
      <c r="D10" s="90"/>
      <c r="E10" s="90"/>
      <c r="F10" s="91"/>
    </row>
    <row r="11" spans="1:6" ht="28.5">
      <c r="A11" s="30" t="s">
        <v>91</v>
      </c>
      <c r="B11" s="68">
        <f>C11/2671*100</f>
        <v>56.682890303257203</v>
      </c>
      <c r="C11" s="42">
        <v>1514</v>
      </c>
      <c r="D11" s="69">
        <f>E11/3403*100</f>
        <v>69.791360564208048</v>
      </c>
      <c r="E11" s="42">
        <v>2375</v>
      </c>
      <c r="F11" s="36">
        <f t="shared" ref="F11:F16" si="0">D11-B11</f>
        <v>13.108470260950845</v>
      </c>
    </row>
    <row r="12" spans="1:6">
      <c r="A12" s="30" t="s">
        <v>92</v>
      </c>
      <c r="B12" s="68">
        <f t="shared" ref="B12:B16" si="1">C12/2671*100</f>
        <v>4.605016847622613</v>
      </c>
      <c r="C12" s="41">
        <v>123</v>
      </c>
      <c r="D12" s="69">
        <f t="shared" ref="D12:D16" si="2">E12/3403*100</f>
        <v>3.7320011754334406</v>
      </c>
      <c r="E12" s="41">
        <v>127</v>
      </c>
      <c r="F12" s="33">
        <f t="shared" si="0"/>
        <v>-0.87301567218917242</v>
      </c>
    </row>
    <row r="13" spans="1:6" ht="28.5">
      <c r="A13" s="30" t="s">
        <v>93</v>
      </c>
      <c r="B13" s="68">
        <f t="shared" si="1"/>
        <v>20.66641707225758</v>
      </c>
      <c r="C13" s="41">
        <v>552</v>
      </c>
      <c r="D13" s="69">
        <f t="shared" si="2"/>
        <v>13.605642080517191</v>
      </c>
      <c r="E13" s="41">
        <v>463</v>
      </c>
      <c r="F13" s="33">
        <f t="shared" si="0"/>
        <v>-7.0607749917403897</v>
      </c>
    </row>
    <row r="14" spans="1:6">
      <c r="A14" s="30" t="s">
        <v>94</v>
      </c>
      <c r="B14" s="68">
        <f t="shared" si="1"/>
        <v>8.0868588543616635</v>
      </c>
      <c r="C14" s="41">
        <v>216</v>
      </c>
      <c r="D14" s="69">
        <f t="shared" si="2"/>
        <v>6.2885689097854831</v>
      </c>
      <c r="E14" s="41">
        <v>214</v>
      </c>
      <c r="F14" s="33">
        <f t="shared" si="0"/>
        <v>-1.7982899445761804</v>
      </c>
    </row>
    <row r="15" spans="1:6">
      <c r="A15" s="30" t="s">
        <v>144</v>
      </c>
      <c r="B15" s="68"/>
      <c r="C15" s="41"/>
      <c r="D15" s="69">
        <f t="shared" si="2"/>
        <v>3.5850719952982661</v>
      </c>
      <c r="E15" s="41">
        <v>122</v>
      </c>
      <c r="F15" s="33">
        <f t="shared" si="0"/>
        <v>3.5850719952982661</v>
      </c>
    </row>
    <row r="16" spans="1:6">
      <c r="A16" s="29" t="s">
        <v>95</v>
      </c>
      <c r="B16" s="68">
        <f t="shared" si="1"/>
        <v>9.9588169225009366</v>
      </c>
      <c r="C16" s="41">
        <v>266</v>
      </c>
      <c r="D16" s="69">
        <f t="shared" si="2"/>
        <v>2.9973552747575667</v>
      </c>
      <c r="E16" s="41">
        <v>102</v>
      </c>
      <c r="F16" s="33">
        <f t="shared" si="0"/>
        <v>-6.96146164774337</v>
      </c>
    </row>
    <row r="17" spans="1:6">
      <c r="A17" s="99"/>
      <c r="B17" s="79"/>
      <c r="C17" s="79"/>
      <c r="D17" s="79"/>
      <c r="E17" s="79"/>
      <c r="F17" s="80"/>
    </row>
    <row r="18" spans="1:6" ht="45">
      <c r="A18" s="53" t="s">
        <v>112</v>
      </c>
      <c r="B18" s="89"/>
      <c r="C18" s="90"/>
      <c r="D18" s="90"/>
      <c r="E18" s="90"/>
      <c r="F18" s="91"/>
    </row>
    <row r="19" spans="1:6">
      <c r="A19" s="29" t="s">
        <v>34</v>
      </c>
      <c r="B19" s="68">
        <f>C19/2077*100</f>
        <v>76.697159364467979</v>
      </c>
      <c r="C19" s="42">
        <v>1593</v>
      </c>
      <c r="D19" s="68">
        <f>E19/2689*100</f>
        <v>86.649312011900335</v>
      </c>
      <c r="E19" s="42">
        <v>2330</v>
      </c>
      <c r="F19" s="36">
        <f t="shared" ref="F19:F21" si="3">D19-B19</f>
        <v>9.9521526474323565</v>
      </c>
    </row>
    <row r="20" spans="1:6">
      <c r="A20" s="29" t="s">
        <v>35</v>
      </c>
      <c r="B20" s="68">
        <f t="shared" ref="B20:B21" si="4">C20/2077*100</f>
        <v>19.451131439576312</v>
      </c>
      <c r="C20" s="41">
        <v>404</v>
      </c>
      <c r="D20" s="68">
        <f t="shared" ref="D20:D21" si="5">E20/2689*100</f>
        <v>9.8921532168092234</v>
      </c>
      <c r="E20" s="41">
        <v>266</v>
      </c>
      <c r="F20" s="33">
        <f t="shared" si="3"/>
        <v>-9.5589782227670881</v>
      </c>
    </row>
    <row r="21" spans="1:6">
      <c r="A21" s="29" t="s">
        <v>137</v>
      </c>
      <c r="B21" s="68">
        <f t="shared" si="4"/>
        <v>3.8517091959557055</v>
      </c>
      <c r="C21" s="41">
        <v>80</v>
      </c>
      <c r="D21" s="68">
        <f t="shared" si="5"/>
        <v>3.4585347712904424</v>
      </c>
      <c r="E21" s="41">
        <v>93</v>
      </c>
      <c r="F21" s="33">
        <f t="shared" si="3"/>
        <v>-0.39317442466526309</v>
      </c>
    </row>
    <row r="22" spans="1:6">
      <c r="A22" s="99"/>
      <c r="B22" s="79"/>
      <c r="C22" s="79"/>
      <c r="D22" s="79"/>
      <c r="E22" s="79"/>
      <c r="F22" s="80"/>
    </row>
    <row r="23" spans="1:6" ht="60">
      <c r="A23" s="53" t="s">
        <v>113</v>
      </c>
      <c r="B23" s="89"/>
      <c r="C23" s="90"/>
      <c r="D23" s="90"/>
      <c r="E23" s="90"/>
      <c r="F23" s="91"/>
    </row>
    <row r="24" spans="1:6">
      <c r="A24" s="29" t="s">
        <v>8</v>
      </c>
      <c r="B24" s="68">
        <f>C24/2077*100</f>
        <v>70.678863745787197</v>
      </c>
      <c r="C24" s="42">
        <v>1468</v>
      </c>
      <c r="D24" s="68">
        <f>E24/2689*100</f>
        <v>81.591669765712155</v>
      </c>
      <c r="E24" s="42">
        <v>2194</v>
      </c>
      <c r="F24" s="36">
        <f t="shared" ref="F24:F26" si="6">D24-B24</f>
        <v>10.912806019924957</v>
      </c>
    </row>
    <row r="25" spans="1:6">
      <c r="A25" s="29" t="s">
        <v>121</v>
      </c>
      <c r="B25" s="68">
        <f t="shared" ref="B25:B26" si="7">C25/2077*100</f>
        <v>24.025036109773712</v>
      </c>
      <c r="C25" s="41">
        <v>499</v>
      </c>
      <c r="D25" s="68">
        <f t="shared" ref="D25:D26" si="8">E25/2689*100</f>
        <v>13.982893268873188</v>
      </c>
      <c r="E25" s="41">
        <v>376</v>
      </c>
      <c r="F25" s="33">
        <f t="shared" si="6"/>
        <v>-10.042142840900524</v>
      </c>
    </row>
    <row r="26" spans="1:6">
      <c r="A26" s="29" t="s">
        <v>137</v>
      </c>
      <c r="B26" s="68">
        <f t="shared" si="7"/>
        <v>5.2961001444390945</v>
      </c>
      <c r="C26" s="41">
        <v>110</v>
      </c>
      <c r="D26" s="68">
        <f t="shared" si="8"/>
        <v>4.4254369654146526</v>
      </c>
      <c r="E26" s="41">
        <v>119</v>
      </c>
      <c r="F26" s="33">
        <f t="shared" si="6"/>
        <v>-0.8706631790244419</v>
      </c>
    </row>
    <row r="27" spans="1:6">
      <c r="A27" s="99"/>
      <c r="B27" s="79"/>
      <c r="C27" s="79"/>
      <c r="D27" s="79"/>
      <c r="E27" s="79"/>
      <c r="F27" s="80"/>
    </row>
    <row r="28" spans="1:6" ht="30">
      <c r="A28" s="53" t="s">
        <v>97</v>
      </c>
      <c r="B28" s="89"/>
      <c r="C28" s="90"/>
      <c r="D28" s="90"/>
      <c r="E28" s="90"/>
      <c r="F28" s="91"/>
    </row>
    <row r="29" spans="1:6">
      <c r="A29" s="29" t="s">
        <v>145</v>
      </c>
      <c r="B29" s="68">
        <f>C29/2077*100</f>
        <v>94.126143476167542</v>
      </c>
      <c r="C29" s="42">
        <v>1955</v>
      </c>
      <c r="D29" s="68">
        <f>E29/2689*100</f>
        <v>95.574563034585353</v>
      </c>
      <c r="E29" s="42">
        <v>2570</v>
      </c>
      <c r="F29" s="36">
        <f>D29-B29</f>
        <v>1.448419558417811</v>
      </c>
    </row>
    <row r="30" spans="1:6">
      <c r="A30" s="29" t="s">
        <v>146</v>
      </c>
      <c r="B30" s="68">
        <f t="shared" ref="B30:B31" si="9">C30/2077*100</f>
        <v>5.1516610495907562</v>
      </c>
      <c r="C30" s="41">
        <v>107</v>
      </c>
      <c r="D30" s="68">
        <f t="shared" ref="D30:D31" si="10">E30/2689*100</f>
        <v>3.9791744142804015</v>
      </c>
      <c r="E30" s="41">
        <v>107</v>
      </c>
      <c r="F30" s="33">
        <f t="shared" ref="F30:F31" si="11">D30-B30</f>
        <v>-1.1724866353103547</v>
      </c>
    </row>
    <row r="31" spans="1:6">
      <c r="A31" s="29" t="s">
        <v>27</v>
      </c>
      <c r="B31" s="68">
        <f t="shared" si="9"/>
        <v>0.72219547424169472</v>
      </c>
      <c r="C31" s="41">
        <v>15</v>
      </c>
      <c r="D31" s="68">
        <f t="shared" si="10"/>
        <v>0.44626255113425062</v>
      </c>
      <c r="E31" s="41">
        <v>12</v>
      </c>
      <c r="F31" s="33">
        <f t="shared" si="11"/>
        <v>-0.27593292310744411</v>
      </c>
    </row>
    <row r="32" spans="1:6">
      <c r="A32" s="99"/>
      <c r="B32" s="79"/>
      <c r="C32" s="79"/>
      <c r="D32" s="79"/>
      <c r="E32" s="79"/>
      <c r="F32" s="80"/>
    </row>
    <row r="33" spans="1:6" ht="30">
      <c r="A33" s="53" t="s">
        <v>96</v>
      </c>
      <c r="B33" s="89"/>
      <c r="C33" s="90"/>
      <c r="D33" s="90"/>
      <c r="E33" s="90"/>
      <c r="F33" s="91"/>
    </row>
    <row r="34" spans="1:6">
      <c r="A34" s="29" t="s">
        <v>140</v>
      </c>
      <c r="B34" s="68">
        <f>C34/1968*100</f>
        <v>74.1869918699187</v>
      </c>
      <c r="C34" s="42">
        <v>1460</v>
      </c>
      <c r="D34" s="68">
        <f>E34/2689*100</f>
        <v>79.174414280401635</v>
      </c>
      <c r="E34" s="42">
        <v>2129</v>
      </c>
      <c r="F34" s="36">
        <f t="shared" ref="F34:F37" si="12">D34-B34</f>
        <v>4.9874224104829352</v>
      </c>
    </row>
    <row r="35" spans="1:6">
      <c r="A35" s="29" t="s">
        <v>28</v>
      </c>
      <c r="B35" s="68">
        <f t="shared" ref="B35:B36" si="13">C35/1968*100</f>
        <v>14.02439024390244</v>
      </c>
      <c r="C35" s="41">
        <v>276</v>
      </c>
      <c r="D35" s="68">
        <f t="shared" ref="D35:D37" si="14">E35/2689*100</f>
        <v>11.379695053923392</v>
      </c>
      <c r="E35" s="41">
        <v>306</v>
      </c>
      <c r="F35" s="33">
        <f t="shared" si="12"/>
        <v>-2.6446951899790481</v>
      </c>
    </row>
    <row r="36" spans="1:6" s="19" customFormat="1">
      <c r="A36" s="29" t="s">
        <v>76</v>
      </c>
      <c r="B36" s="68">
        <f t="shared" si="13"/>
        <v>11.788617886178862</v>
      </c>
      <c r="C36" s="41">
        <v>232</v>
      </c>
      <c r="D36" s="68">
        <f t="shared" si="14"/>
        <v>9.0740052063964285</v>
      </c>
      <c r="E36" s="41">
        <v>244</v>
      </c>
      <c r="F36" s="33">
        <f t="shared" si="12"/>
        <v>-2.7146126797824337</v>
      </c>
    </row>
    <row r="37" spans="1:6" s="19" customFormat="1">
      <c r="A37" s="29" t="s">
        <v>27</v>
      </c>
      <c r="B37" s="26"/>
      <c r="C37" s="41"/>
      <c r="D37" s="68">
        <f t="shared" si="14"/>
        <v>0.37188545927854222</v>
      </c>
      <c r="E37" s="41">
        <v>10</v>
      </c>
      <c r="F37" s="33">
        <f t="shared" si="12"/>
        <v>0.37188545927854222</v>
      </c>
    </row>
    <row r="38" spans="1:6" s="19" customFormat="1" ht="8.25" customHeight="1">
      <c r="A38" s="125"/>
      <c r="B38" s="126"/>
      <c r="C38" s="126"/>
      <c r="D38" s="126"/>
      <c r="E38" s="126"/>
      <c r="F38" s="127"/>
    </row>
    <row r="39" spans="1:6">
      <c r="A39" s="83" t="s">
        <v>116</v>
      </c>
      <c r="B39" s="84"/>
      <c r="C39" s="84"/>
      <c r="D39" s="84"/>
      <c r="E39" s="84"/>
      <c r="F39" s="85"/>
    </row>
    <row r="40" spans="1:6" ht="14.25" customHeight="1">
      <c r="A40" s="138" t="s">
        <v>156</v>
      </c>
      <c r="B40" s="138"/>
      <c r="C40" s="138"/>
      <c r="D40" s="138"/>
      <c r="E40" s="138"/>
      <c r="F40" s="138"/>
    </row>
    <row r="41" spans="1:6">
      <c r="A41" s="138"/>
      <c r="B41" s="138"/>
      <c r="C41" s="138"/>
      <c r="D41" s="138"/>
      <c r="E41" s="138"/>
      <c r="F41" s="138"/>
    </row>
    <row r="42" spans="1:6">
      <c r="A42" s="138"/>
      <c r="B42" s="138"/>
      <c r="C42" s="138"/>
      <c r="D42" s="138"/>
      <c r="E42" s="138"/>
      <c r="F42" s="138"/>
    </row>
    <row r="43" spans="1:6">
      <c r="A43" s="138"/>
      <c r="B43" s="138"/>
      <c r="C43" s="138"/>
      <c r="D43" s="138"/>
      <c r="E43" s="138"/>
      <c r="F43" s="138"/>
    </row>
    <row r="44" spans="1:6">
      <c r="A44" s="138"/>
      <c r="B44" s="138"/>
      <c r="C44" s="138"/>
      <c r="D44" s="138"/>
      <c r="E44" s="138"/>
      <c r="F44" s="138"/>
    </row>
  </sheetData>
  <mergeCells count="20">
    <mergeCell ref="A3:A6"/>
    <mergeCell ref="B3:F3"/>
    <mergeCell ref="B4:F4"/>
    <mergeCell ref="B5:C5"/>
    <mergeCell ref="D5:E5"/>
    <mergeCell ref="F5:F6"/>
    <mergeCell ref="A7:F7"/>
    <mergeCell ref="A9:F9"/>
    <mergeCell ref="B10:F10"/>
    <mergeCell ref="A17:F17"/>
    <mergeCell ref="B18:F18"/>
    <mergeCell ref="B33:F33"/>
    <mergeCell ref="A38:F38"/>
    <mergeCell ref="A39:F39"/>
    <mergeCell ref="A40:F44"/>
    <mergeCell ref="A22:F22"/>
    <mergeCell ref="B23:F23"/>
    <mergeCell ref="A27:F27"/>
    <mergeCell ref="B28:F28"/>
    <mergeCell ref="A32:F32"/>
  </mergeCells>
  <phoneticPr fontId="3" type="noConversion"/>
  <pageMargins left="0.7" right="0.7" top="0.75" bottom="0.75" header="0.3" footer="0.3"/>
  <pageSetup scale="93" orientation="portrait" horizontalDpi="4294967292" verticalDpi="4294967292" r:id="rId1"/>
  <extLst>
    <ext xmlns:mx="http://schemas.microsoft.com/office/mac/excel/2008/main" uri="http://schemas.microsoft.com/office/mac/excel/2008/main">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F37"/>
  <sheetViews>
    <sheetView topLeftCell="A20" zoomScaleNormal="100" zoomScaleSheetLayoutView="85" zoomScalePageLayoutView="145" workbookViewId="0">
      <selection activeCell="A30" sqref="A30:F37"/>
    </sheetView>
  </sheetViews>
  <sheetFormatPr defaultColWidth="7.7109375" defaultRowHeight="14.25"/>
  <cols>
    <col min="1" max="1" width="30.7109375" style="15" customWidth="1"/>
    <col min="2" max="5" width="9.85546875" style="15" customWidth="1"/>
    <col min="6" max="6" width="25.7109375" style="15" customWidth="1"/>
    <col min="7" max="16384" width="7.7109375" style="15"/>
  </cols>
  <sheetData>
    <row r="1" spans="1:6" ht="20.25" customHeight="1">
      <c r="A1" s="139" t="s">
        <v>80</v>
      </c>
      <c r="B1" s="140"/>
    </row>
    <row r="2" spans="1:6">
      <c r="A2" s="16"/>
    </row>
    <row r="3" spans="1:6" ht="42.75" customHeight="1">
      <c r="A3" s="100" t="s">
        <v>48</v>
      </c>
      <c r="B3" s="103" t="s">
        <v>122</v>
      </c>
      <c r="C3" s="104"/>
      <c r="D3" s="104"/>
      <c r="E3" s="104"/>
      <c r="F3" s="105"/>
    </row>
    <row r="4" spans="1:6" ht="14.45" customHeight="1">
      <c r="A4" s="101"/>
      <c r="B4" s="106" t="s">
        <v>50</v>
      </c>
      <c r="C4" s="106"/>
      <c r="D4" s="106"/>
      <c r="E4" s="106"/>
      <c r="F4" s="106"/>
    </row>
    <row r="5" spans="1:6" ht="14.45" customHeight="1">
      <c r="A5" s="101"/>
      <c r="B5" s="107" t="s">
        <v>52</v>
      </c>
      <c r="C5" s="107"/>
      <c r="D5" s="107" t="s">
        <v>51</v>
      </c>
      <c r="E5" s="107"/>
      <c r="F5" s="108" t="s">
        <v>118</v>
      </c>
    </row>
    <row r="6" spans="1:6" ht="15" customHeight="1">
      <c r="A6" s="102"/>
      <c r="B6" s="32" t="s">
        <v>106</v>
      </c>
      <c r="C6" s="40" t="s">
        <v>0</v>
      </c>
      <c r="D6" s="32" t="s">
        <v>106</v>
      </c>
      <c r="E6" s="40" t="s">
        <v>0</v>
      </c>
      <c r="F6" s="108"/>
    </row>
    <row r="7" spans="1:6" ht="8.25" customHeight="1">
      <c r="A7" s="96"/>
      <c r="B7" s="97"/>
      <c r="C7" s="97"/>
      <c r="D7" s="97"/>
      <c r="E7" s="97"/>
      <c r="F7" s="98"/>
    </row>
    <row r="8" spans="1:6" ht="15">
      <c r="A8" s="52" t="s">
        <v>53</v>
      </c>
      <c r="B8" s="26">
        <v>100</v>
      </c>
      <c r="C8" s="41">
        <v>2179</v>
      </c>
      <c r="D8" s="26">
        <v>100</v>
      </c>
      <c r="E8" s="41">
        <v>2959</v>
      </c>
      <c r="F8" s="33">
        <f>D8-B8</f>
        <v>0</v>
      </c>
    </row>
    <row r="9" spans="1:6">
      <c r="A9" s="99"/>
      <c r="B9" s="79"/>
      <c r="C9" s="79"/>
      <c r="D9" s="79"/>
      <c r="E9" s="79"/>
      <c r="F9" s="80"/>
    </row>
    <row r="10" spans="1:6" ht="30">
      <c r="A10" s="53" t="s">
        <v>98</v>
      </c>
      <c r="B10" s="89"/>
      <c r="C10" s="90"/>
      <c r="D10" s="90"/>
      <c r="E10" s="90"/>
      <c r="F10" s="91"/>
    </row>
    <row r="11" spans="1:6">
      <c r="A11" s="30" t="s">
        <v>8</v>
      </c>
      <c r="B11" s="68">
        <f>C11/2077*100</f>
        <v>81.030332209918157</v>
      </c>
      <c r="C11" s="42">
        <v>1683</v>
      </c>
      <c r="D11" s="68">
        <f>E11/2679*100</f>
        <v>83.762597984322511</v>
      </c>
      <c r="E11" s="42">
        <v>2244</v>
      </c>
      <c r="F11" s="36">
        <f t="shared" ref="F11:F13" si="0">D11-B11</f>
        <v>2.7322657744043539</v>
      </c>
    </row>
    <row r="12" spans="1:6">
      <c r="A12" s="30" t="s">
        <v>29</v>
      </c>
      <c r="B12" s="68">
        <f t="shared" ref="B12:B13" si="1">C12/2077*100</f>
        <v>17.621569571497353</v>
      </c>
      <c r="C12" s="41">
        <v>366</v>
      </c>
      <c r="D12" s="68">
        <f t="shared" ref="D12:D13" si="2">E12/2679*100</f>
        <v>15.154908547965659</v>
      </c>
      <c r="E12" s="41">
        <v>406</v>
      </c>
      <c r="F12" s="33">
        <f t="shared" si="0"/>
        <v>-2.4666610235316941</v>
      </c>
    </row>
    <row r="13" spans="1:6">
      <c r="A13" s="30" t="s">
        <v>147</v>
      </c>
      <c r="B13" s="68">
        <f t="shared" si="1"/>
        <v>1.348098218584497</v>
      </c>
      <c r="C13" s="41">
        <v>28</v>
      </c>
      <c r="D13" s="68">
        <f t="shared" si="2"/>
        <v>1.0824934677118327</v>
      </c>
      <c r="E13" s="41">
        <v>29</v>
      </c>
      <c r="F13" s="33">
        <f t="shared" si="0"/>
        <v>-0.26560475087266422</v>
      </c>
    </row>
    <row r="14" spans="1:6">
      <c r="A14" s="141"/>
      <c r="B14" s="142"/>
      <c r="C14" s="142"/>
      <c r="D14" s="142"/>
      <c r="E14" s="142"/>
      <c r="F14" s="143"/>
    </row>
    <row r="15" spans="1:6" ht="15">
      <c r="A15" s="53" t="s">
        <v>31</v>
      </c>
      <c r="B15" s="89"/>
      <c r="C15" s="90"/>
      <c r="D15" s="90"/>
      <c r="E15" s="90"/>
      <c r="F15" s="91"/>
    </row>
    <row r="16" spans="1:6">
      <c r="A16" s="30" t="s">
        <v>8</v>
      </c>
      <c r="B16" s="68">
        <f>C16/1685*100</f>
        <v>84.213649851632042</v>
      </c>
      <c r="C16" s="42">
        <v>1419</v>
      </c>
      <c r="D16" s="68">
        <f>E16/2240*100</f>
        <v>86.160714285714292</v>
      </c>
      <c r="E16" s="42">
        <v>1930</v>
      </c>
      <c r="F16" s="36">
        <f t="shared" ref="F16:F18" si="3">D16-B16</f>
        <v>1.9470644340822503</v>
      </c>
    </row>
    <row r="17" spans="1:6">
      <c r="A17" s="30" t="s">
        <v>30</v>
      </c>
      <c r="B17" s="68">
        <f t="shared" ref="B17:B18" si="4">C17/1685*100</f>
        <v>15.133531157270031</v>
      </c>
      <c r="C17" s="41">
        <v>255</v>
      </c>
      <c r="D17" s="68">
        <f t="shared" ref="D17:D18" si="5">E17/2240*100</f>
        <v>13.526785714285714</v>
      </c>
      <c r="E17" s="41">
        <v>303</v>
      </c>
      <c r="F17" s="33">
        <f t="shared" si="3"/>
        <v>-1.6067454429843178</v>
      </c>
    </row>
    <row r="18" spans="1:6">
      <c r="A18" s="30" t="s">
        <v>147</v>
      </c>
      <c r="B18" s="68">
        <f t="shared" si="4"/>
        <v>0.65281899109792285</v>
      </c>
      <c r="C18" s="41">
        <v>11</v>
      </c>
      <c r="D18" s="68">
        <f t="shared" si="5"/>
        <v>0.3125</v>
      </c>
      <c r="E18" s="41">
        <v>7</v>
      </c>
      <c r="F18" s="33">
        <f t="shared" si="3"/>
        <v>-0.34031899109792285</v>
      </c>
    </row>
    <row r="19" spans="1:6">
      <c r="A19" s="99"/>
      <c r="B19" s="79"/>
      <c r="C19" s="79"/>
      <c r="D19" s="79"/>
      <c r="E19" s="79"/>
      <c r="F19" s="80"/>
    </row>
    <row r="20" spans="1:6" ht="45">
      <c r="A20" s="53" t="s">
        <v>154</v>
      </c>
      <c r="B20" s="89"/>
      <c r="C20" s="90"/>
      <c r="D20" s="90"/>
      <c r="E20" s="90"/>
      <c r="F20" s="91"/>
    </row>
    <row r="21" spans="1:6" ht="28.5">
      <c r="A21" s="30" t="s">
        <v>148</v>
      </c>
      <c r="B21" s="68">
        <f>C21/(1389*2)*100</f>
        <v>75.737940964722824</v>
      </c>
      <c r="C21" s="42">
        <v>2104</v>
      </c>
      <c r="D21" s="68">
        <f>E21/(1910*2)*100</f>
        <v>45.157068062827229</v>
      </c>
      <c r="E21" s="42">
        <v>1725</v>
      </c>
      <c r="F21" s="36">
        <f t="shared" ref="F21:F26" si="6">D21-B21</f>
        <v>-30.580872901895596</v>
      </c>
    </row>
    <row r="22" spans="1:6" ht="28.5">
      <c r="A22" s="30" t="s">
        <v>24</v>
      </c>
      <c r="B22" s="68">
        <f>C22/1389*100</f>
        <v>53.995680345572353</v>
      </c>
      <c r="C22" s="41">
        <v>750</v>
      </c>
      <c r="D22" s="68">
        <f>E22/1910*100</f>
        <v>54.607329842931939</v>
      </c>
      <c r="E22" s="41">
        <v>1043</v>
      </c>
      <c r="F22" s="33">
        <f t="shared" si="6"/>
        <v>0.61164949735958629</v>
      </c>
    </row>
    <row r="23" spans="1:6">
      <c r="A23" s="29" t="s">
        <v>71</v>
      </c>
      <c r="B23" s="68">
        <f t="shared" ref="B23:B26" si="7">C23/1389*100</f>
        <v>89.776817854571632</v>
      </c>
      <c r="C23" s="41">
        <v>1247</v>
      </c>
      <c r="D23" s="68">
        <f t="shared" ref="D23:D26" si="8">E23/1910*100</f>
        <v>90.837696335078533</v>
      </c>
      <c r="E23" s="41">
        <v>1735</v>
      </c>
      <c r="F23" s="33">
        <f t="shared" si="6"/>
        <v>1.0608784805069007</v>
      </c>
    </row>
    <row r="24" spans="1:6" ht="57">
      <c r="A24" s="30" t="s">
        <v>72</v>
      </c>
      <c r="B24" s="68">
        <f t="shared" si="7"/>
        <v>80.921526277897769</v>
      </c>
      <c r="C24" s="41">
        <v>1124</v>
      </c>
      <c r="D24" s="68">
        <f t="shared" si="8"/>
        <v>84.031413612565444</v>
      </c>
      <c r="E24" s="41">
        <v>1605</v>
      </c>
      <c r="F24" s="36">
        <f t="shared" si="6"/>
        <v>3.1098873346676754</v>
      </c>
    </row>
    <row r="25" spans="1:6">
      <c r="A25" s="29" t="s">
        <v>25</v>
      </c>
      <c r="B25" s="68">
        <f t="shared" si="7"/>
        <v>76.169906407487403</v>
      </c>
      <c r="C25" s="41">
        <v>1058</v>
      </c>
      <c r="D25" s="68">
        <f t="shared" si="8"/>
        <v>76.96335078534031</v>
      </c>
      <c r="E25" s="41">
        <v>1470</v>
      </c>
      <c r="F25" s="33">
        <f t="shared" si="6"/>
        <v>0.79344437785290722</v>
      </c>
    </row>
    <row r="26" spans="1:6" s="19" customFormat="1" ht="28.5">
      <c r="A26" s="30" t="s">
        <v>26</v>
      </c>
      <c r="B26" s="68">
        <f t="shared" si="7"/>
        <v>81.641468682505405</v>
      </c>
      <c r="C26" s="41">
        <v>1134</v>
      </c>
      <c r="D26" s="68">
        <f t="shared" si="8"/>
        <v>83.507853403141368</v>
      </c>
      <c r="E26" s="41">
        <v>1595</v>
      </c>
      <c r="F26" s="33">
        <f t="shared" si="6"/>
        <v>1.8663847206359634</v>
      </c>
    </row>
    <row r="27" spans="1:6" s="19" customFormat="1">
      <c r="A27" s="62"/>
      <c r="B27" s="65"/>
      <c r="C27" s="63"/>
      <c r="D27" s="66"/>
      <c r="E27" s="63"/>
      <c r="F27" s="67"/>
    </row>
    <row r="28" spans="1:6" s="19" customFormat="1" ht="8.25" customHeight="1">
      <c r="A28" s="125"/>
      <c r="B28" s="126"/>
      <c r="C28" s="126"/>
      <c r="D28" s="126"/>
      <c r="E28" s="126"/>
      <c r="F28" s="127"/>
    </row>
    <row r="29" spans="1:6">
      <c r="A29" s="83" t="s">
        <v>116</v>
      </c>
      <c r="B29" s="84"/>
      <c r="C29" s="84"/>
      <c r="D29" s="84"/>
      <c r="E29" s="84"/>
      <c r="F29" s="85"/>
    </row>
    <row r="30" spans="1:6" ht="14.25" customHeight="1">
      <c r="A30" s="138" t="s">
        <v>160</v>
      </c>
      <c r="B30" s="138"/>
      <c r="C30" s="138"/>
      <c r="D30" s="138"/>
      <c r="E30" s="138"/>
      <c r="F30" s="138"/>
    </row>
    <row r="31" spans="1:6">
      <c r="A31" s="138"/>
      <c r="B31" s="138"/>
      <c r="C31" s="138"/>
      <c r="D31" s="138"/>
      <c r="E31" s="138"/>
      <c r="F31" s="138"/>
    </row>
    <row r="32" spans="1:6">
      <c r="A32" s="138"/>
      <c r="B32" s="138"/>
      <c r="C32" s="138"/>
      <c r="D32" s="138"/>
      <c r="E32" s="138"/>
      <c r="F32" s="138"/>
    </row>
    <row r="33" spans="1:6">
      <c r="A33" s="138"/>
      <c r="B33" s="138"/>
      <c r="C33" s="138"/>
      <c r="D33" s="138"/>
      <c r="E33" s="138"/>
      <c r="F33" s="138"/>
    </row>
    <row r="34" spans="1:6" ht="14.25" customHeight="1">
      <c r="A34" s="138"/>
      <c r="B34" s="138"/>
      <c r="C34" s="138"/>
      <c r="D34" s="138"/>
      <c r="E34" s="138"/>
      <c r="F34" s="138"/>
    </row>
    <row r="35" spans="1:6">
      <c r="A35" s="138"/>
      <c r="B35" s="138"/>
      <c r="C35" s="138"/>
      <c r="D35" s="138"/>
      <c r="E35" s="138"/>
      <c r="F35" s="138"/>
    </row>
    <row r="36" spans="1:6">
      <c r="A36" s="138"/>
      <c r="B36" s="138"/>
      <c r="C36" s="138"/>
      <c r="D36" s="138"/>
      <c r="E36" s="138"/>
      <c r="F36" s="138"/>
    </row>
    <row r="37" spans="1:6">
      <c r="A37" s="138"/>
      <c r="B37" s="138"/>
      <c r="C37" s="138"/>
      <c r="D37" s="138"/>
      <c r="E37" s="138"/>
      <c r="F37" s="138"/>
    </row>
  </sheetData>
  <mergeCells count="17">
    <mergeCell ref="A30:F37"/>
    <mergeCell ref="A7:F7"/>
    <mergeCell ref="A9:F9"/>
    <mergeCell ref="B10:F10"/>
    <mergeCell ref="A14:F14"/>
    <mergeCell ref="B15:F15"/>
    <mergeCell ref="A1:B1"/>
    <mergeCell ref="A19:F19"/>
    <mergeCell ref="B20:F20"/>
    <mergeCell ref="A28:F28"/>
    <mergeCell ref="A29:F29"/>
    <mergeCell ref="A3:A6"/>
    <mergeCell ref="B3:F3"/>
    <mergeCell ref="B4:F4"/>
    <mergeCell ref="B5:C5"/>
    <mergeCell ref="D5:E5"/>
    <mergeCell ref="F5:F6"/>
  </mergeCells>
  <phoneticPr fontId="3" type="noConversion"/>
  <pageMargins left="0.7" right="0.7" top="0.75" bottom="0.75" header="0.3" footer="0.3"/>
  <pageSetup scale="93" orientation="portrait" horizontalDpi="4294967292" verticalDpi="4294967292" r:id="rId1"/>
  <extLst>
    <ext xmlns:mx="http://schemas.microsoft.com/office/mac/excel/2008/main" uri="http://schemas.microsoft.com/office/mac/excel/2008/main">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F62"/>
  <sheetViews>
    <sheetView topLeftCell="A13" zoomScaleNormal="100" zoomScaleSheetLayoutView="85" zoomScalePageLayoutView="145" workbookViewId="0">
      <selection activeCell="A20" sqref="A20:F28"/>
    </sheetView>
  </sheetViews>
  <sheetFormatPr defaultColWidth="7.7109375" defaultRowHeight="14.25"/>
  <cols>
    <col min="1" max="1" width="30.7109375" style="15" customWidth="1"/>
    <col min="2" max="5" width="9.85546875" style="15" customWidth="1"/>
    <col min="6" max="6" width="25.7109375" style="15" customWidth="1"/>
    <col min="7" max="16384" width="7.7109375" style="15"/>
  </cols>
  <sheetData>
    <row r="1" spans="1:6" ht="20.25" customHeight="1">
      <c r="A1" s="139" t="s">
        <v>81</v>
      </c>
      <c r="B1" s="140"/>
    </row>
    <row r="2" spans="1:6">
      <c r="A2" s="16"/>
    </row>
    <row r="3" spans="1:6" ht="42.75" customHeight="1">
      <c r="A3" s="100" t="s">
        <v>48</v>
      </c>
      <c r="B3" s="103" t="s">
        <v>122</v>
      </c>
      <c r="C3" s="104"/>
      <c r="D3" s="104"/>
      <c r="E3" s="104"/>
      <c r="F3" s="105"/>
    </row>
    <row r="4" spans="1:6" ht="14.45" customHeight="1">
      <c r="A4" s="101"/>
      <c r="B4" s="106" t="s">
        <v>50</v>
      </c>
      <c r="C4" s="106"/>
      <c r="D4" s="106"/>
      <c r="E4" s="106"/>
      <c r="F4" s="106"/>
    </row>
    <row r="5" spans="1:6" ht="14.45" customHeight="1">
      <c r="A5" s="101"/>
      <c r="B5" s="107" t="s">
        <v>52</v>
      </c>
      <c r="C5" s="107"/>
      <c r="D5" s="107" t="s">
        <v>51</v>
      </c>
      <c r="E5" s="107"/>
      <c r="F5" s="108" t="s">
        <v>118</v>
      </c>
    </row>
    <row r="6" spans="1:6" ht="15" customHeight="1">
      <c r="A6" s="102"/>
      <c r="B6" s="32" t="s">
        <v>106</v>
      </c>
      <c r="C6" s="40" t="s">
        <v>0</v>
      </c>
      <c r="D6" s="32" t="s">
        <v>106</v>
      </c>
      <c r="E6" s="40" t="s">
        <v>0</v>
      </c>
      <c r="F6" s="108"/>
    </row>
    <row r="7" spans="1:6" ht="8.25" customHeight="1"/>
    <row r="8" spans="1:6" ht="15">
      <c r="A8" s="52" t="s">
        <v>53</v>
      </c>
      <c r="B8" s="64">
        <v>100</v>
      </c>
      <c r="C8" s="41">
        <v>2179</v>
      </c>
      <c r="D8" s="27">
        <v>100</v>
      </c>
      <c r="E8" s="41">
        <v>2959</v>
      </c>
      <c r="F8" s="33">
        <f>D8-B8</f>
        <v>0</v>
      </c>
    </row>
    <row r="9" spans="1:6">
      <c r="A9" s="99"/>
      <c r="B9" s="79"/>
      <c r="C9" s="79"/>
      <c r="D9" s="79"/>
      <c r="E9" s="79"/>
      <c r="F9" s="80"/>
    </row>
    <row r="10" spans="1:6" ht="45">
      <c r="A10" s="53" t="s">
        <v>159</v>
      </c>
      <c r="B10" s="95"/>
      <c r="C10" s="145"/>
      <c r="D10" s="145"/>
      <c r="E10" s="145"/>
      <c r="F10" s="146"/>
    </row>
    <row r="11" spans="1:6" ht="28.5">
      <c r="A11" s="30" t="s">
        <v>99</v>
      </c>
      <c r="B11" s="68">
        <f>C11/1599*100</f>
        <v>15.697310819262039</v>
      </c>
      <c r="C11" s="42">
        <v>251</v>
      </c>
      <c r="D11" s="68">
        <f>E11/296*100</f>
        <v>31.418918918918919</v>
      </c>
      <c r="E11" s="42">
        <v>93</v>
      </c>
      <c r="F11" s="36">
        <f>D11-B11</f>
        <v>15.72160809965688</v>
      </c>
    </row>
    <row r="12" spans="1:6" ht="28.5">
      <c r="A12" s="30" t="s">
        <v>149</v>
      </c>
      <c r="B12" s="68">
        <f t="shared" ref="B12:B17" si="0">C12/1599*100</f>
        <v>41.150719199499683</v>
      </c>
      <c r="C12" s="41">
        <v>658</v>
      </c>
      <c r="D12" s="68">
        <f t="shared" ref="D12:D17" si="1">E12/296*100</f>
        <v>46.283783783783782</v>
      </c>
      <c r="E12" s="41">
        <v>137</v>
      </c>
      <c r="F12" s="33">
        <f t="shared" ref="F12:F17" si="2">D12-B12</f>
        <v>5.1330645842840994</v>
      </c>
    </row>
    <row r="13" spans="1:6" ht="42.75">
      <c r="A13" s="30" t="s">
        <v>100</v>
      </c>
      <c r="B13" s="68">
        <f t="shared" si="0"/>
        <v>21.388367729831145</v>
      </c>
      <c r="C13" s="41">
        <v>342</v>
      </c>
      <c r="D13" s="68">
        <f t="shared" si="1"/>
        <v>46.95945945945946</v>
      </c>
      <c r="E13" s="41">
        <v>139</v>
      </c>
      <c r="F13" s="33">
        <f t="shared" si="2"/>
        <v>25.571091729628314</v>
      </c>
    </row>
    <row r="14" spans="1:6" ht="28.5">
      <c r="A14" s="30" t="s">
        <v>101</v>
      </c>
      <c r="B14" s="68">
        <f t="shared" si="0"/>
        <v>20.38774233896185</v>
      </c>
      <c r="C14" s="41">
        <v>326</v>
      </c>
      <c r="D14" s="68">
        <f t="shared" si="1"/>
        <v>34.121621621621621</v>
      </c>
      <c r="E14" s="41">
        <v>101</v>
      </c>
      <c r="F14" s="33">
        <f t="shared" si="2"/>
        <v>13.733879282659771</v>
      </c>
    </row>
    <row r="15" spans="1:6" ht="28.5">
      <c r="A15" s="30" t="s">
        <v>102</v>
      </c>
      <c r="B15" s="68">
        <f t="shared" si="0"/>
        <v>18.323952470293932</v>
      </c>
      <c r="C15" s="41">
        <v>293</v>
      </c>
      <c r="D15" s="68">
        <f t="shared" si="1"/>
        <v>32.432432432432435</v>
      </c>
      <c r="E15" s="41">
        <v>96</v>
      </c>
      <c r="F15" s="33">
        <f t="shared" si="2"/>
        <v>14.108479962138503</v>
      </c>
    </row>
    <row r="16" spans="1:6">
      <c r="A16" s="29" t="s">
        <v>103</v>
      </c>
      <c r="B16" s="68">
        <f t="shared" si="0"/>
        <v>24.640400250156347</v>
      </c>
      <c r="C16" s="41">
        <v>394</v>
      </c>
      <c r="D16" s="68">
        <f t="shared" si="1"/>
        <v>66.891891891891902</v>
      </c>
      <c r="E16" s="41">
        <v>198</v>
      </c>
      <c r="F16" s="33">
        <f t="shared" si="2"/>
        <v>42.251491641735555</v>
      </c>
    </row>
    <row r="17" spans="1:6" ht="28.5">
      <c r="A17" s="30" t="s">
        <v>104</v>
      </c>
      <c r="B17" s="68">
        <f t="shared" si="0"/>
        <v>14.759224515322074</v>
      </c>
      <c r="C17" s="41">
        <v>236</v>
      </c>
      <c r="D17" s="68">
        <f t="shared" si="1"/>
        <v>26.013513513513516</v>
      </c>
      <c r="E17" s="41">
        <v>77</v>
      </c>
      <c r="F17" s="33">
        <f t="shared" si="2"/>
        <v>11.254288998191441</v>
      </c>
    </row>
    <row r="18" spans="1:6" ht="8.25" customHeight="1">
      <c r="A18" s="125"/>
      <c r="B18" s="126"/>
      <c r="C18" s="126"/>
      <c r="D18" s="126"/>
      <c r="E18" s="126"/>
      <c r="F18" s="127"/>
    </row>
    <row r="19" spans="1:6" s="19" customFormat="1" ht="12">
      <c r="A19" s="83" t="s">
        <v>116</v>
      </c>
      <c r="B19" s="84"/>
      <c r="C19" s="84"/>
      <c r="D19" s="84"/>
      <c r="E19" s="84"/>
      <c r="F19" s="85"/>
    </row>
    <row r="20" spans="1:6" s="19" customFormat="1" ht="12" customHeight="1">
      <c r="A20" s="144" t="s">
        <v>166</v>
      </c>
      <c r="B20" s="144"/>
      <c r="C20" s="144"/>
      <c r="D20" s="144"/>
      <c r="E20" s="144"/>
      <c r="F20" s="144"/>
    </row>
    <row r="21" spans="1:6" s="19" customFormat="1" ht="45" customHeight="1">
      <c r="A21" s="144"/>
      <c r="B21" s="144"/>
      <c r="C21" s="144"/>
      <c r="D21" s="144"/>
      <c r="E21" s="144"/>
      <c r="F21" s="144"/>
    </row>
    <row r="22" spans="1:6">
      <c r="A22" s="144"/>
      <c r="B22" s="144"/>
      <c r="C22" s="144"/>
      <c r="D22" s="144"/>
      <c r="E22" s="144"/>
      <c r="F22" s="144"/>
    </row>
    <row r="23" spans="1:6">
      <c r="A23" s="144"/>
      <c r="B23" s="144"/>
      <c r="C23" s="144"/>
      <c r="D23" s="144"/>
      <c r="E23" s="144"/>
      <c r="F23" s="144"/>
    </row>
    <row r="24" spans="1:6">
      <c r="A24" s="144"/>
      <c r="B24" s="144"/>
      <c r="C24" s="144"/>
      <c r="D24" s="144"/>
      <c r="E24" s="144"/>
      <c r="F24" s="144"/>
    </row>
    <row r="25" spans="1:6">
      <c r="A25" s="144"/>
      <c r="B25" s="144"/>
      <c r="C25" s="144"/>
      <c r="D25" s="144"/>
      <c r="E25" s="144"/>
      <c r="F25" s="144"/>
    </row>
    <row r="26" spans="1:6">
      <c r="A26" s="144"/>
      <c r="B26" s="144"/>
      <c r="C26" s="144"/>
      <c r="D26" s="144"/>
      <c r="E26" s="144"/>
      <c r="F26" s="144"/>
    </row>
    <row r="27" spans="1:6" ht="14.25" customHeight="1">
      <c r="A27" s="144"/>
      <c r="B27" s="144"/>
      <c r="C27" s="144"/>
      <c r="D27" s="144"/>
      <c r="E27" s="144"/>
      <c r="F27" s="144"/>
    </row>
    <row r="28" spans="1:6">
      <c r="A28" s="144"/>
      <c r="B28" s="144"/>
      <c r="C28" s="144"/>
      <c r="D28" s="144"/>
      <c r="E28" s="144"/>
      <c r="F28" s="144"/>
    </row>
    <row r="62" ht="14.25" customHeight="1"/>
  </sheetData>
  <mergeCells count="12">
    <mergeCell ref="A1:B1"/>
    <mergeCell ref="A20:F28"/>
    <mergeCell ref="A9:F9"/>
    <mergeCell ref="B10:F10"/>
    <mergeCell ref="A18:F18"/>
    <mergeCell ref="A19:F19"/>
    <mergeCell ref="A3:A6"/>
    <mergeCell ref="B3:F3"/>
    <mergeCell ref="B4:F4"/>
    <mergeCell ref="B5:C5"/>
    <mergeCell ref="D5:E5"/>
    <mergeCell ref="F5:F6"/>
  </mergeCells>
  <phoneticPr fontId="3" type="noConversion"/>
  <pageMargins left="0.7" right="0.7" top="0.75" bottom="0.75" header="0.3" footer="0.3"/>
  <pageSetup scale="94" orientation="portrait" horizontalDpi="1200" verticalDpi="1200" r:id="rId1"/>
  <extLst>
    <ext xmlns:mx="http://schemas.microsoft.com/office/mac/excel/2008/main" uri="http://schemas.microsoft.com/office/mac/excel/2008/main">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F29"/>
  <sheetViews>
    <sheetView topLeftCell="A6" zoomScaleNormal="100" zoomScalePageLayoutView="145" workbookViewId="0">
      <selection activeCell="A10" sqref="A10"/>
    </sheetView>
  </sheetViews>
  <sheetFormatPr defaultColWidth="7.7109375" defaultRowHeight="14.25"/>
  <cols>
    <col min="1" max="1" width="31" style="15" customWidth="1"/>
    <col min="2" max="5" width="9.85546875" style="15" customWidth="1"/>
    <col min="6" max="6" width="25.7109375" style="15" customWidth="1"/>
    <col min="7" max="7" width="7.7109375" style="15"/>
    <col min="8" max="14" width="8.7109375" style="15" customWidth="1"/>
    <col min="15" max="16" width="16.7109375" style="15" customWidth="1"/>
    <col min="17" max="16384" width="7.7109375" style="15"/>
  </cols>
  <sheetData>
    <row r="1" spans="1:6" ht="20.25" customHeight="1">
      <c r="A1" s="23" t="s">
        <v>82</v>
      </c>
    </row>
    <row r="2" spans="1:6">
      <c r="A2" s="16"/>
    </row>
    <row r="3" spans="1:6" ht="42.75" customHeight="1">
      <c r="A3" s="100" t="s">
        <v>48</v>
      </c>
      <c r="B3" s="103" t="s">
        <v>122</v>
      </c>
      <c r="C3" s="104"/>
      <c r="D3" s="104"/>
      <c r="E3" s="104"/>
      <c r="F3" s="105"/>
    </row>
    <row r="4" spans="1:6" ht="14.45" customHeight="1">
      <c r="A4" s="101"/>
      <c r="B4" s="106" t="s">
        <v>50</v>
      </c>
      <c r="C4" s="106"/>
      <c r="D4" s="106"/>
      <c r="E4" s="106"/>
      <c r="F4" s="106"/>
    </row>
    <row r="5" spans="1:6" ht="14.45" customHeight="1">
      <c r="A5" s="101"/>
      <c r="B5" s="107" t="s">
        <v>52</v>
      </c>
      <c r="C5" s="107"/>
      <c r="D5" s="107" t="s">
        <v>51</v>
      </c>
      <c r="E5" s="107"/>
      <c r="F5" s="108" t="s">
        <v>118</v>
      </c>
    </row>
    <row r="6" spans="1:6" ht="15" customHeight="1">
      <c r="A6" s="102"/>
      <c r="B6" s="32" t="s">
        <v>106</v>
      </c>
      <c r="C6" s="40" t="s">
        <v>0</v>
      </c>
      <c r="D6" s="32" t="s">
        <v>106</v>
      </c>
      <c r="E6" s="40" t="s">
        <v>0</v>
      </c>
      <c r="F6" s="108"/>
    </row>
    <row r="7" spans="1:6" ht="8.25" customHeight="1">
      <c r="A7" s="96"/>
      <c r="B7" s="97"/>
      <c r="C7" s="97"/>
      <c r="D7" s="97"/>
      <c r="E7" s="97"/>
      <c r="F7" s="98"/>
    </row>
    <row r="8" spans="1:6" ht="15">
      <c r="A8" s="52" t="s">
        <v>53</v>
      </c>
      <c r="B8" s="26">
        <v>100</v>
      </c>
      <c r="C8" s="41">
        <v>2179</v>
      </c>
      <c r="D8" s="26">
        <v>100</v>
      </c>
      <c r="E8" s="41">
        <v>2959</v>
      </c>
      <c r="F8" s="33">
        <f>D8-B8</f>
        <v>0</v>
      </c>
    </row>
    <row r="9" spans="1:6">
      <c r="A9" s="99"/>
      <c r="B9" s="79"/>
      <c r="C9" s="79"/>
      <c r="D9" s="79"/>
      <c r="E9" s="79"/>
      <c r="F9" s="80"/>
    </row>
    <row r="10" spans="1:6" ht="45" customHeight="1">
      <c r="A10" s="53" t="s">
        <v>142</v>
      </c>
      <c r="B10" s="89"/>
      <c r="C10" s="90"/>
      <c r="D10" s="90"/>
      <c r="E10" s="90"/>
      <c r="F10" s="91"/>
    </row>
    <row r="11" spans="1:6">
      <c r="A11" s="29" t="s">
        <v>77</v>
      </c>
      <c r="B11" s="68">
        <f>C11/6473*100</f>
        <v>28.95102734435347</v>
      </c>
      <c r="C11" s="42">
        <v>1874</v>
      </c>
      <c r="D11" s="68">
        <f>E11/4372*100</f>
        <v>50.548947849954253</v>
      </c>
      <c r="E11" s="42">
        <v>2210</v>
      </c>
      <c r="F11" s="36">
        <f>D11-B11</f>
        <v>21.597920505600783</v>
      </c>
    </row>
    <row r="12" spans="1:6">
      <c r="A12" s="29" t="s">
        <v>73</v>
      </c>
      <c r="B12" s="68">
        <f t="shared" ref="B12:B16" si="0">C12/6473*100</f>
        <v>16.406612080951646</v>
      </c>
      <c r="C12" s="41">
        <v>1062</v>
      </c>
      <c r="D12" s="68">
        <f t="shared" ref="D12:D16" si="1">E12/4372*100</f>
        <v>12.96889295516926</v>
      </c>
      <c r="E12" s="41">
        <v>567</v>
      </c>
      <c r="F12" s="33">
        <f t="shared" ref="F12:F16" si="2">D12-B12</f>
        <v>-3.4377191257823867</v>
      </c>
    </row>
    <row r="13" spans="1:6">
      <c r="A13" s="29" t="s">
        <v>16</v>
      </c>
      <c r="B13" s="68">
        <f t="shared" si="0"/>
        <v>7.878881507801637</v>
      </c>
      <c r="C13" s="41">
        <v>510</v>
      </c>
      <c r="D13" s="68">
        <f t="shared" si="1"/>
        <v>1.0064043915827996</v>
      </c>
      <c r="E13" s="41">
        <v>44</v>
      </c>
      <c r="F13" s="33">
        <f t="shared" si="2"/>
        <v>-6.8724771162188372</v>
      </c>
    </row>
    <row r="14" spans="1:6">
      <c r="A14" s="29" t="s">
        <v>17</v>
      </c>
      <c r="B14" s="68">
        <f t="shared" si="0"/>
        <v>8.6204232967712038</v>
      </c>
      <c r="C14" s="41">
        <v>558</v>
      </c>
      <c r="D14" s="68">
        <f t="shared" si="1"/>
        <v>1.9213174748398902</v>
      </c>
      <c r="E14" s="41">
        <v>84</v>
      </c>
      <c r="F14" s="33">
        <f t="shared" si="2"/>
        <v>-6.6991058219313135</v>
      </c>
    </row>
    <row r="15" spans="1:6">
      <c r="A15" s="30" t="s">
        <v>18</v>
      </c>
      <c r="B15" s="68">
        <f t="shared" si="0"/>
        <v>24.579020546887069</v>
      </c>
      <c r="C15" s="41">
        <v>1591</v>
      </c>
      <c r="D15" s="68">
        <f t="shared" si="1"/>
        <v>20.928636779505947</v>
      </c>
      <c r="E15" s="41">
        <v>915</v>
      </c>
      <c r="F15" s="33">
        <f t="shared" si="2"/>
        <v>-3.6503837673811219</v>
      </c>
    </row>
    <row r="16" spans="1:6">
      <c r="A16" s="29" t="s">
        <v>19</v>
      </c>
      <c r="B16" s="68">
        <f t="shared" si="0"/>
        <v>13.564035223234978</v>
      </c>
      <c r="C16" s="41">
        <v>878</v>
      </c>
      <c r="D16" s="68">
        <f t="shared" si="1"/>
        <v>7.2049405306495879</v>
      </c>
      <c r="E16" s="41">
        <v>315</v>
      </c>
      <c r="F16" s="33">
        <f t="shared" si="2"/>
        <v>-6.3590946925853897</v>
      </c>
    </row>
    <row r="17" spans="1:6">
      <c r="A17" s="99"/>
      <c r="B17" s="79"/>
      <c r="C17" s="79"/>
      <c r="D17" s="79"/>
      <c r="E17" s="79"/>
      <c r="F17" s="80"/>
    </row>
    <row r="18" spans="1:6" ht="30">
      <c r="A18" s="53" t="s">
        <v>114</v>
      </c>
      <c r="B18" s="89"/>
      <c r="C18" s="90"/>
      <c r="D18" s="90"/>
      <c r="E18" s="90"/>
      <c r="F18" s="91"/>
    </row>
    <row r="19" spans="1:6">
      <c r="A19" s="29" t="s">
        <v>20</v>
      </c>
      <c r="B19" s="68">
        <f>C19/1973*100</f>
        <v>35.783071464774459</v>
      </c>
      <c r="C19" s="42">
        <v>706</v>
      </c>
      <c r="D19" s="68">
        <f>E19/2618*100</f>
        <v>33.078686019862488</v>
      </c>
      <c r="E19" s="42">
        <v>866</v>
      </c>
      <c r="F19" s="36">
        <f>D19-B19</f>
        <v>-2.7043854449119706</v>
      </c>
    </row>
    <row r="20" spans="1:6">
      <c r="A20" s="29" t="s">
        <v>75</v>
      </c>
      <c r="B20" s="68">
        <f t="shared" ref="B20:B23" si="3">C20/1973*100</f>
        <v>7.7040040547389763</v>
      </c>
      <c r="C20" s="41">
        <v>152</v>
      </c>
      <c r="D20" s="68">
        <f t="shared" ref="D20:D23" si="4">E20/2618*100</f>
        <v>9.1673032849503446</v>
      </c>
      <c r="E20" s="41">
        <v>240</v>
      </c>
      <c r="F20" s="36">
        <f t="shared" ref="F20:F23" si="5">D20-B20</f>
        <v>1.4632992302113683</v>
      </c>
    </row>
    <row r="21" spans="1:6">
      <c r="A21" s="29" t="s">
        <v>74</v>
      </c>
      <c r="B21" s="68">
        <f t="shared" si="3"/>
        <v>9.4779523568170294</v>
      </c>
      <c r="C21" s="41">
        <v>187</v>
      </c>
      <c r="D21" s="68">
        <f t="shared" si="4"/>
        <v>10.198624904507257</v>
      </c>
      <c r="E21" s="41">
        <v>267</v>
      </c>
      <c r="F21" s="36">
        <f t="shared" si="5"/>
        <v>0.72067254769022782</v>
      </c>
    </row>
    <row r="22" spans="1:6">
      <c r="A22" s="29" t="s">
        <v>21</v>
      </c>
      <c r="B22" s="68">
        <f t="shared" si="3"/>
        <v>43.487075519513432</v>
      </c>
      <c r="C22" s="41">
        <v>858</v>
      </c>
      <c r="D22" s="68">
        <f t="shared" si="4"/>
        <v>43.544690603514134</v>
      </c>
      <c r="E22" s="41">
        <v>1140</v>
      </c>
      <c r="F22" s="36">
        <f t="shared" si="5"/>
        <v>5.76150840007017E-2</v>
      </c>
    </row>
    <row r="23" spans="1:6">
      <c r="A23" s="29" t="s">
        <v>22</v>
      </c>
      <c r="B23" s="68">
        <f t="shared" si="3"/>
        <v>3.5478966041561075</v>
      </c>
      <c r="C23" s="41">
        <v>70</v>
      </c>
      <c r="D23" s="68">
        <f t="shared" si="4"/>
        <v>4.0106951871657754</v>
      </c>
      <c r="E23" s="41">
        <v>105</v>
      </c>
      <c r="F23" s="36">
        <f t="shared" si="5"/>
        <v>0.46279858300966792</v>
      </c>
    </row>
    <row r="24" spans="1:6" ht="8.25" customHeight="1">
      <c r="A24" s="125"/>
      <c r="B24" s="126"/>
      <c r="C24" s="126"/>
      <c r="D24" s="126"/>
      <c r="E24" s="126"/>
      <c r="F24" s="127"/>
    </row>
    <row r="25" spans="1:6" s="20" customFormat="1" ht="14.25" customHeight="1">
      <c r="A25" s="83" t="s">
        <v>116</v>
      </c>
      <c r="B25" s="84"/>
      <c r="C25" s="84"/>
      <c r="D25" s="84"/>
      <c r="E25" s="84"/>
      <c r="F25" s="85"/>
    </row>
    <row r="26" spans="1:6" s="20" customFormat="1" ht="14.25" customHeight="1">
      <c r="A26" s="147" t="s">
        <v>161</v>
      </c>
      <c r="B26" s="148"/>
      <c r="C26" s="148"/>
      <c r="D26" s="148"/>
      <c r="E26" s="148"/>
      <c r="F26" s="149"/>
    </row>
    <row r="27" spans="1:6" s="20" customFormat="1" ht="14.25" customHeight="1">
      <c r="A27" s="150"/>
      <c r="B27" s="151"/>
      <c r="C27" s="151"/>
      <c r="D27" s="151"/>
      <c r="E27" s="151"/>
      <c r="F27" s="152"/>
    </row>
    <row r="28" spans="1:6" ht="14.25" customHeight="1">
      <c r="A28" s="150"/>
      <c r="B28" s="151"/>
      <c r="C28" s="151"/>
      <c r="D28" s="151"/>
      <c r="E28" s="151"/>
      <c r="F28" s="152"/>
    </row>
    <row r="29" spans="1:6" ht="14.25" customHeight="1">
      <c r="A29" s="153"/>
      <c r="B29" s="154"/>
      <c r="C29" s="154"/>
      <c r="D29" s="154"/>
      <c r="E29" s="154"/>
      <c r="F29" s="155"/>
    </row>
  </sheetData>
  <mergeCells count="14">
    <mergeCell ref="A3:A6"/>
    <mergeCell ref="B3:F3"/>
    <mergeCell ref="B4:F4"/>
    <mergeCell ref="B5:C5"/>
    <mergeCell ref="D5:E5"/>
    <mergeCell ref="F5:F6"/>
    <mergeCell ref="A24:F24"/>
    <mergeCell ref="A25:F25"/>
    <mergeCell ref="A26:F29"/>
    <mergeCell ref="A7:F7"/>
    <mergeCell ref="A9:F9"/>
    <mergeCell ref="B10:F10"/>
    <mergeCell ref="A17:F17"/>
    <mergeCell ref="B18:F18"/>
  </mergeCells>
  <phoneticPr fontId="3" type="noConversion"/>
  <pageMargins left="0.7" right="0.7" top="0.75" bottom="0.75" header="0.3" footer="0.3"/>
  <pageSetup orientation="portrait" horizontalDpi="4294967292" verticalDpi="4294967292" r:id="rId1"/>
  <extLst>
    <ext xmlns:mx="http://schemas.microsoft.com/office/mac/excel/2008/main" uri="http://schemas.microsoft.com/office/mac/excel/2008/main">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71"/>
  <sheetViews>
    <sheetView topLeftCell="A38" zoomScaleNormal="100" zoomScaleSheetLayoutView="85" zoomScalePageLayoutView="145" workbookViewId="0">
      <selection activeCell="K27" sqref="K27"/>
    </sheetView>
  </sheetViews>
  <sheetFormatPr defaultColWidth="7.7109375" defaultRowHeight="14.25"/>
  <cols>
    <col min="1" max="1" width="30.7109375" style="15" customWidth="1"/>
    <col min="2" max="5" width="9.85546875" style="15" customWidth="1"/>
    <col min="6" max="6" width="25.7109375" style="15" customWidth="1"/>
    <col min="7" max="16384" width="7.7109375" style="15"/>
  </cols>
  <sheetData>
    <row r="1" spans="1:8" ht="20.25" customHeight="1">
      <c r="A1" s="22" t="s">
        <v>124</v>
      </c>
    </row>
    <row r="3" spans="1:8" ht="42.75" customHeight="1">
      <c r="A3" s="100" t="s">
        <v>48</v>
      </c>
      <c r="B3" s="103" t="s">
        <v>122</v>
      </c>
      <c r="C3" s="104"/>
      <c r="D3" s="104"/>
      <c r="E3" s="104"/>
      <c r="F3" s="105"/>
    </row>
    <row r="4" spans="1:8" ht="14.45" customHeight="1">
      <c r="A4" s="101"/>
      <c r="B4" s="106" t="s">
        <v>50</v>
      </c>
      <c r="C4" s="106"/>
      <c r="D4" s="106"/>
      <c r="E4" s="106"/>
      <c r="F4" s="106"/>
    </row>
    <row r="5" spans="1:8" ht="14.45" customHeight="1">
      <c r="A5" s="101"/>
      <c r="B5" s="107" t="s">
        <v>52</v>
      </c>
      <c r="C5" s="107"/>
      <c r="D5" s="107" t="s">
        <v>51</v>
      </c>
      <c r="E5" s="107"/>
      <c r="F5" s="108" t="s">
        <v>118</v>
      </c>
    </row>
    <row r="6" spans="1:8" ht="15" customHeight="1">
      <c r="A6" s="102"/>
      <c r="B6" s="32" t="s">
        <v>106</v>
      </c>
      <c r="C6" s="40" t="s">
        <v>0</v>
      </c>
      <c r="D6" s="32" t="s">
        <v>106</v>
      </c>
      <c r="E6" s="40" t="s">
        <v>0</v>
      </c>
      <c r="F6" s="108"/>
    </row>
    <row r="7" spans="1:8" ht="8.25" customHeight="1"/>
    <row r="8" spans="1:8" ht="15">
      <c r="A8" s="52" t="s">
        <v>53</v>
      </c>
      <c r="B8" s="26">
        <v>100</v>
      </c>
      <c r="C8" s="41">
        <v>2179</v>
      </c>
      <c r="D8" s="26">
        <v>100</v>
      </c>
      <c r="E8" s="41">
        <v>2959</v>
      </c>
      <c r="F8" s="28">
        <f>D8-B8</f>
        <v>0</v>
      </c>
    </row>
    <row r="9" spans="1:8">
      <c r="A9" s="78"/>
      <c r="B9" s="79"/>
      <c r="C9" s="79"/>
      <c r="D9" s="79"/>
      <c r="E9" s="79"/>
      <c r="F9" s="80"/>
    </row>
    <row r="10" spans="1:8" ht="45">
      <c r="A10" s="39" t="s">
        <v>162</v>
      </c>
      <c r="B10" s="58"/>
      <c r="C10" s="38"/>
      <c r="D10" s="38"/>
      <c r="E10" s="38"/>
      <c r="F10" s="59"/>
    </row>
    <row r="11" spans="1:8" ht="15">
      <c r="A11" s="56" t="s">
        <v>85</v>
      </c>
      <c r="B11" s="89"/>
      <c r="C11" s="90"/>
      <c r="D11" s="90"/>
      <c r="E11" s="90"/>
      <c r="F11" s="91"/>
    </row>
    <row r="12" spans="1:8">
      <c r="A12" s="29" t="s">
        <v>141</v>
      </c>
      <c r="B12" s="68">
        <f>C12/2179*100</f>
        <v>75.631023405231758</v>
      </c>
      <c r="C12" s="42">
        <v>1648</v>
      </c>
      <c r="D12" s="68">
        <f>E12/2763*100</f>
        <v>84.762938834600078</v>
      </c>
      <c r="E12" s="42">
        <v>2342</v>
      </c>
      <c r="F12" s="60">
        <f>D12-B12</f>
        <v>9.1319154293683198</v>
      </c>
      <c r="H12" s="21"/>
    </row>
    <row r="13" spans="1:8">
      <c r="A13" s="29" t="s">
        <v>139</v>
      </c>
      <c r="B13" s="68">
        <f t="shared" ref="B13:B15" si="0">C13/2179*100</f>
        <v>15.511702615878844</v>
      </c>
      <c r="C13" s="41">
        <v>338</v>
      </c>
      <c r="D13" s="68">
        <f t="shared" ref="D13:D15" si="1">E13/2763*100</f>
        <v>10.423452768729643</v>
      </c>
      <c r="E13" s="41">
        <v>288</v>
      </c>
      <c r="F13" s="60">
        <f t="shared" ref="F13:F15" si="2">D13-B13</f>
        <v>-5.0882498471492017</v>
      </c>
    </row>
    <row r="14" spans="1:8">
      <c r="A14" s="29" t="s">
        <v>46</v>
      </c>
      <c r="B14" s="68">
        <f t="shared" si="0"/>
        <v>1.9274896741624599</v>
      </c>
      <c r="C14" s="41">
        <v>42</v>
      </c>
      <c r="D14" s="68">
        <f t="shared" si="1"/>
        <v>0.65146579804560267</v>
      </c>
      <c r="E14" s="41">
        <v>18</v>
      </c>
      <c r="F14" s="60">
        <f t="shared" si="2"/>
        <v>-1.2760238761168572</v>
      </c>
    </row>
    <row r="15" spans="1:8">
      <c r="A15" s="29" t="s">
        <v>120</v>
      </c>
      <c r="B15" s="68">
        <f t="shared" si="0"/>
        <v>6.9297843047269394</v>
      </c>
      <c r="C15" s="41">
        <v>151</v>
      </c>
      <c r="D15" s="68">
        <f t="shared" si="1"/>
        <v>4.1621425986246834</v>
      </c>
      <c r="E15" s="41">
        <v>115</v>
      </c>
      <c r="F15" s="60">
        <f t="shared" si="2"/>
        <v>-2.767641706102256</v>
      </c>
    </row>
    <row r="16" spans="1:8">
      <c r="A16" s="78"/>
      <c r="B16" s="79"/>
      <c r="C16" s="79"/>
      <c r="D16" s="79"/>
      <c r="E16" s="79"/>
      <c r="F16" s="80"/>
    </row>
    <row r="17" spans="1:6" ht="30">
      <c r="A17" s="57" t="s">
        <v>86</v>
      </c>
      <c r="B17" s="89"/>
      <c r="C17" s="90"/>
      <c r="D17" s="90"/>
      <c r="E17" s="90"/>
      <c r="F17" s="91"/>
    </row>
    <row r="18" spans="1:6">
      <c r="A18" s="29" t="s">
        <v>141</v>
      </c>
      <c r="B18" s="68">
        <f>C18/2179*100</f>
        <v>54.703992657182198</v>
      </c>
      <c r="C18" s="42">
        <v>1192</v>
      </c>
      <c r="D18" s="68">
        <f>E18/2763*100</f>
        <v>69.308722403184944</v>
      </c>
      <c r="E18" s="42">
        <v>1915</v>
      </c>
      <c r="F18" s="60">
        <f>D18-B18</f>
        <v>14.604729746002747</v>
      </c>
    </row>
    <row r="19" spans="1:6">
      <c r="A19" s="29" t="s">
        <v>139</v>
      </c>
      <c r="B19" s="68">
        <f t="shared" ref="B19:B21" si="3">C19/2179*100</f>
        <v>10.463515374024782</v>
      </c>
      <c r="C19" s="41">
        <v>228</v>
      </c>
      <c r="D19" s="68">
        <f t="shared" ref="D19:D21" si="4">E19/2763*100</f>
        <v>9.9167571480275072</v>
      </c>
      <c r="E19" s="41">
        <v>274</v>
      </c>
      <c r="F19" s="60">
        <f t="shared" ref="F19:F21" si="5">D19-B19</f>
        <v>-0.54675822599727475</v>
      </c>
    </row>
    <row r="20" spans="1:6">
      <c r="A20" s="29" t="s">
        <v>46</v>
      </c>
      <c r="B20" s="68">
        <f t="shared" si="3"/>
        <v>2.1569527306103717</v>
      </c>
      <c r="C20" s="41">
        <v>47</v>
      </c>
      <c r="D20" s="68">
        <f t="shared" si="4"/>
        <v>0.86862106406080353</v>
      </c>
      <c r="E20" s="41">
        <v>24</v>
      </c>
      <c r="F20" s="60">
        <f t="shared" si="5"/>
        <v>-1.2883316665495683</v>
      </c>
    </row>
    <row r="21" spans="1:6">
      <c r="A21" s="29" t="s">
        <v>32</v>
      </c>
      <c r="B21" s="68">
        <f t="shared" si="3"/>
        <v>32.675539238182658</v>
      </c>
      <c r="C21" s="41">
        <v>712</v>
      </c>
      <c r="D21" s="68">
        <f t="shared" si="4"/>
        <v>19.905899384726748</v>
      </c>
      <c r="E21" s="41">
        <v>550</v>
      </c>
      <c r="F21" s="60">
        <f t="shared" si="5"/>
        <v>-12.76963985345591</v>
      </c>
    </row>
    <row r="22" spans="1:6">
      <c r="A22" s="78"/>
      <c r="B22" s="79"/>
      <c r="C22" s="79"/>
      <c r="D22" s="79"/>
      <c r="E22" s="79"/>
      <c r="F22" s="80"/>
    </row>
    <row r="23" spans="1:6" ht="15">
      <c r="A23" s="56" t="s">
        <v>87</v>
      </c>
      <c r="B23" s="89"/>
      <c r="C23" s="90"/>
      <c r="D23" s="90"/>
      <c r="E23" s="90"/>
      <c r="F23" s="91"/>
    </row>
    <row r="24" spans="1:6">
      <c r="A24" s="29" t="s">
        <v>141</v>
      </c>
      <c r="B24" s="68">
        <f>C24/2179*100</f>
        <v>73.657641119779711</v>
      </c>
      <c r="C24" s="42">
        <v>1605</v>
      </c>
      <c r="D24" s="68">
        <f>E24/2763*100</f>
        <v>70.973579442634815</v>
      </c>
      <c r="E24" s="42">
        <v>1961</v>
      </c>
      <c r="F24" s="60">
        <f>D24-B24</f>
        <v>-2.6840616771448964</v>
      </c>
    </row>
    <row r="25" spans="1:6">
      <c r="A25" s="29" t="s">
        <v>139</v>
      </c>
      <c r="B25" s="68">
        <f t="shared" ref="B25:B27" si="6">C25/2179*100</f>
        <v>8.0312069756769162</v>
      </c>
      <c r="C25" s="41">
        <v>175</v>
      </c>
      <c r="D25" s="68">
        <f t="shared" ref="D25:D27" si="7">E25/2763*100</f>
        <v>7.6366268548678979</v>
      </c>
      <c r="E25" s="41">
        <v>211</v>
      </c>
      <c r="F25" s="60">
        <f t="shared" ref="F25:F27" si="8">D25-B25</f>
        <v>-0.39458012080901828</v>
      </c>
    </row>
    <row r="26" spans="1:6">
      <c r="A26" s="29" t="s">
        <v>46</v>
      </c>
      <c r="B26" s="68">
        <f t="shared" si="6"/>
        <v>1.4226709499770536</v>
      </c>
      <c r="C26" s="41">
        <v>31</v>
      </c>
      <c r="D26" s="68">
        <f t="shared" si="7"/>
        <v>1.0495837857401376</v>
      </c>
      <c r="E26" s="41">
        <v>29</v>
      </c>
      <c r="F26" s="60">
        <f t="shared" si="8"/>
        <v>-0.37308716423691601</v>
      </c>
    </row>
    <row r="27" spans="1:6">
      <c r="A27" s="29" t="s">
        <v>32</v>
      </c>
      <c r="B27" s="68">
        <f t="shared" si="6"/>
        <v>16.888480954566315</v>
      </c>
      <c r="C27" s="41">
        <v>368</v>
      </c>
      <c r="D27" s="68">
        <f t="shared" si="7"/>
        <v>20.34020991675715</v>
      </c>
      <c r="E27" s="41">
        <v>562</v>
      </c>
      <c r="F27" s="60">
        <f t="shared" si="8"/>
        <v>3.4517289621908347</v>
      </c>
    </row>
    <row r="28" spans="1:6">
      <c r="A28" s="78"/>
      <c r="B28" s="79"/>
      <c r="C28" s="79"/>
      <c r="D28" s="79"/>
      <c r="E28" s="79"/>
      <c r="F28" s="80"/>
    </row>
    <row r="29" spans="1:6" ht="30">
      <c r="A29" s="57" t="s">
        <v>88</v>
      </c>
      <c r="B29" s="89"/>
      <c r="C29" s="90"/>
      <c r="D29" s="90"/>
      <c r="E29" s="90"/>
      <c r="F29" s="91"/>
    </row>
    <row r="30" spans="1:6">
      <c r="A30" s="29" t="s">
        <v>141</v>
      </c>
      <c r="B30" s="68">
        <f>C30/4358*100</f>
        <v>67.049105094079849</v>
      </c>
      <c r="C30" s="42">
        <v>2922</v>
      </c>
      <c r="D30" s="68">
        <f>E30/2763*100</f>
        <v>71.950778139703218</v>
      </c>
      <c r="E30" s="42">
        <v>1988</v>
      </c>
      <c r="F30" s="60">
        <f>D30-B30</f>
        <v>4.9016730456233688</v>
      </c>
    </row>
    <row r="31" spans="1:6">
      <c r="A31" s="29" t="s">
        <v>139</v>
      </c>
      <c r="B31" s="68">
        <f t="shared" ref="B31:B33" si="9">C31/4358*100</f>
        <v>11.01422670949977</v>
      </c>
      <c r="C31" s="41">
        <v>480</v>
      </c>
      <c r="D31" s="68">
        <f t="shared" ref="D31:D33" si="10">E31/2763*100</f>
        <v>10.314875135722042</v>
      </c>
      <c r="E31" s="41">
        <v>285</v>
      </c>
      <c r="F31" s="60">
        <f t="shared" ref="F31:F33" si="11">D31-B31</f>
        <v>-0.69935157377772761</v>
      </c>
    </row>
    <row r="32" spans="1:6">
      <c r="A32" s="29" t="s">
        <v>46</v>
      </c>
      <c r="B32" s="68">
        <f t="shared" si="9"/>
        <v>2.7306103717301515</v>
      </c>
      <c r="C32" s="41">
        <v>119</v>
      </c>
      <c r="D32" s="68">
        <f t="shared" si="10"/>
        <v>1.4477017734346724</v>
      </c>
      <c r="E32" s="41">
        <v>40</v>
      </c>
      <c r="F32" s="60">
        <f t="shared" si="11"/>
        <v>-1.2829085982954791</v>
      </c>
    </row>
    <row r="33" spans="1:6">
      <c r="A33" s="29" t="s">
        <v>32</v>
      </c>
      <c r="B33" s="68">
        <f t="shared" si="9"/>
        <v>19.206057824690227</v>
      </c>
      <c r="C33" s="41">
        <v>837</v>
      </c>
      <c r="D33" s="68">
        <f t="shared" si="10"/>
        <v>16.286644951140065</v>
      </c>
      <c r="E33" s="41">
        <v>450</v>
      </c>
      <c r="F33" s="60">
        <f t="shared" si="11"/>
        <v>-2.9194128735501614</v>
      </c>
    </row>
    <row r="34" spans="1:6">
      <c r="A34" s="78"/>
      <c r="B34" s="79"/>
      <c r="C34" s="79"/>
      <c r="D34" s="79"/>
      <c r="E34" s="79"/>
      <c r="F34" s="80"/>
    </row>
    <row r="35" spans="1:6" ht="30" customHeight="1">
      <c r="A35" s="57" t="s">
        <v>89</v>
      </c>
      <c r="B35" s="89"/>
      <c r="C35" s="90"/>
      <c r="D35" s="90"/>
      <c r="E35" s="90"/>
      <c r="F35" s="91"/>
    </row>
    <row r="36" spans="1:6">
      <c r="A36" s="29" t="s">
        <v>141</v>
      </c>
      <c r="B36" s="68">
        <f>C36/2179*100</f>
        <v>77.053694355208819</v>
      </c>
      <c r="C36" s="42">
        <v>1679</v>
      </c>
      <c r="D36" s="68">
        <f>E36/2763*100</f>
        <v>74.049945711183497</v>
      </c>
      <c r="E36" s="42">
        <v>2046</v>
      </c>
      <c r="F36" s="60">
        <f>D36-B36</f>
        <v>-3.0037486440253218</v>
      </c>
    </row>
    <row r="37" spans="1:6">
      <c r="A37" s="29" t="s">
        <v>139</v>
      </c>
      <c r="B37" s="68">
        <f t="shared" ref="B37:B39" si="12">C37/2179*100</f>
        <v>8.4442404772831576</v>
      </c>
      <c r="C37" s="41">
        <v>184</v>
      </c>
      <c r="D37" s="68">
        <f t="shared" ref="D37:D39" si="13">E37/2763*100</f>
        <v>9.952949692363374</v>
      </c>
      <c r="E37" s="41">
        <v>275</v>
      </c>
      <c r="F37" s="60">
        <f t="shared" ref="F37:F39" si="14">D37-B37</f>
        <v>1.5087092150802164</v>
      </c>
    </row>
    <row r="38" spans="1:6">
      <c r="A38" s="29" t="s">
        <v>46</v>
      </c>
      <c r="B38" s="68">
        <f t="shared" si="12"/>
        <v>1.4685635612666361</v>
      </c>
      <c r="C38" s="41">
        <v>32</v>
      </c>
      <c r="D38" s="68">
        <f t="shared" si="13"/>
        <v>1.0495837857401376</v>
      </c>
      <c r="E38" s="41">
        <v>29</v>
      </c>
      <c r="F38" s="60">
        <f t="shared" si="14"/>
        <v>-0.41897977552649857</v>
      </c>
    </row>
    <row r="39" spans="1:6">
      <c r="A39" s="29" t="s">
        <v>32</v>
      </c>
      <c r="B39" s="68">
        <f t="shared" si="12"/>
        <v>13.033501606241396</v>
      </c>
      <c r="C39" s="41">
        <v>284</v>
      </c>
      <c r="D39" s="68">
        <f t="shared" si="13"/>
        <v>14.947520810712994</v>
      </c>
      <c r="E39" s="41">
        <v>413</v>
      </c>
      <c r="F39" s="60">
        <f t="shared" si="14"/>
        <v>1.9140192044715985</v>
      </c>
    </row>
    <row r="40" spans="1:6">
      <c r="A40" s="78"/>
      <c r="B40" s="79"/>
      <c r="C40" s="79"/>
      <c r="D40" s="79"/>
      <c r="E40" s="79"/>
      <c r="F40" s="80"/>
    </row>
    <row r="41" spans="1:6" ht="15">
      <c r="A41" s="56" t="s">
        <v>90</v>
      </c>
      <c r="B41" s="89"/>
      <c r="C41" s="90"/>
      <c r="D41" s="90"/>
      <c r="E41" s="90"/>
      <c r="F41" s="91"/>
    </row>
    <row r="42" spans="1:6">
      <c r="A42" s="29" t="s">
        <v>141</v>
      </c>
      <c r="B42" s="68">
        <f>C42/2179*100</f>
        <v>28.636989444699402</v>
      </c>
      <c r="C42" s="42">
        <v>624</v>
      </c>
      <c r="D42" s="68">
        <f>E42/2763*100</f>
        <v>33.152370611654</v>
      </c>
      <c r="E42" s="42">
        <v>916</v>
      </c>
      <c r="F42" s="60">
        <f>D42-B42</f>
        <v>4.5153811669545973</v>
      </c>
    </row>
    <row r="43" spans="1:6">
      <c r="A43" s="29" t="s">
        <v>139</v>
      </c>
      <c r="B43" s="68">
        <f t="shared" ref="B43:B45" si="15">C43/2179*100</f>
        <v>7.6640660853602576</v>
      </c>
      <c r="C43" s="41">
        <v>167</v>
      </c>
      <c r="D43" s="68">
        <f t="shared" ref="D43:D45" si="16">E43/2763*100</f>
        <v>8.070937386898299</v>
      </c>
      <c r="E43" s="41">
        <v>223</v>
      </c>
      <c r="F43" s="60">
        <f t="shared" ref="F43:F45" si="17">D43-B43</f>
        <v>0.40687130153804141</v>
      </c>
    </row>
    <row r="44" spans="1:6">
      <c r="A44" s="29" t="s">
        <v>46</v>
      </c>
      <c r="B44" s="68">
        <f t="shared" si="15"/>
        <v>3.4419458467186783</v>
      </c>
      <c r="C44" s="41">
        <v>75</v>
      </c>
      <c r="D44" s="68">
        <f t="shared" si="16"/>
        <v>1.1943539630836049</v>
      </c>
      <c r="E44" s="41">
        <v>33</v>
      </c>
      <c r="F44" s="60">
        <f t="shared" si="17"/>
        <v>-2.2475918836350735</v>
      </c>
    </row>
    <row r="45" spans="1:6">
      <c r="A45" s="29" t="s">
        <v>32</v>
      </c>
      <c r="B45" s="68">
        <f t="shared" si="15"/>
        <v>60.256998623221655</v>
      </c>
      <c r="C45" s="41">
        <v>1313</v>
      </c>
      <c r="D45" s="68">
        <f t="shared" si="16"/>
        <v>57.582338038364099</v>
      </c>
      <c r="E45" s="41">
        <v>1591</v>
      </c>
      <c r="F45" s="60">
        <f t="shared" si="17"/>
        <v>-2.6746605848575555</v>
      </c>
    </row>
    <row r="46" spans="1:6" ht="8.25" customHeight="1">
      <c r="A46" s="92"/>
      <c r="B46" s="93"/>
      <c r="C46" s="93"/>
      <c r="D46" s="93"/>
      <c r="E46" s="93"/>
      <c r="F46" s="94"/>
    </row>
    <row r="47" spans="1:6" s="19" customFormat="1" ht="14.25" customHeight="1">
      <c r="A47" s="83" t="s">
        <v>116</v>
      </c>
      <c r="B47" s="84"/>
      <c r="C47" s="84"/>
      <c r="D47" s="84"/>
      <c r="E47" s="84"/>
      <c r="F47" s="85"/>
    </row>
    <row r="48" spans="1:6" s="19" customFormat="1" ht="14.25" customHeight="1">
      <c r="A48" s="138" t="s">
        <v>163</v>
      </c>
      <c r="B48" s="138"/>
      <c r="C48" s="138"/>
      <c r="D48" s="138"/>
      <c r="E48" s="138"/>
      <c r="F48" s="138"/>
    </row>
    <row r="49" spans="1:6" s="19" customFormat="1" ht="14.25" customHeight="1">
      <c r="A49" s="138"/>
      <c r="B49" s="138"/>
      <c r="C49" s="138"/>
      <c r="D49" s="138"/>
      <c r="E49" s="138"/>
      <c r="F49" s="138"/>
    </row>
    <row r="50" spans="1:6">
      <c r="A50" s="138"/>
      <c r="B50" s="138"/>
      <c r="C50" s="138"/>
      <c r="D50" s="138"/>
      <c r="E50" s="138"/>
      <c r="F50" s="138"/>
    </row>
    <row r="51" spans="1:6">
      <c r="A51" s="138"/>
      <c r="B51" s="138"/>
      <c r="C51" s="138"/>
      <c r="D51" s="138"/>
      <c r="E51" s="138"/>
      <c r="F51" s="138"/>
    </row>
    <row r="52" spans="1:6">
      <c r="A52" s="138"/>
      <c r="B52" s="138"/>
      <c r="C52" s="138"/>
      <c r="D52" s="138"/>
      <c r="E52" s="138"/>
      <c r="F52" s="138"/>
    </row>
    <row r="53" spans="1:6">
      <c r="A53" s="138"/>
      <c r="B53" s="138"/>
      <c r="C53" s="138"/>
      <c r="D53" s="138"/>
      <c r="E53" s="138"/>
      <c r="F53" s="138"/>
    </row>
    <row r="54" spans="1:6">
      <c r="A54" s="138"/>
      <c r="B54" s="138"/>
      <c r="C54" s="138"/>
      <c r="D54" s="138"/>
      <c r="E54" s="138"/>
      <c r="F54" s="138"/>
    </row>
    <row r="55" spans="1:6">
      <c r="A55" s="138"/>
      <c r="B55" s="138"/>
      <c r="C55" s="138"/>
      <c r="D55" s="138"/>
      <c r="E55" s="138"/>
      <c r="F55" s="138"/>
    </row>
    <row r="56" spans="1:6">
      <c r="A56" s="138"/>
      <c r="B56" s="138"/>
      <c r="C56" s="138"/>
      <c r="D56" s="138"/>
      <c r="E56" s="138"/>
      <c r="F56" s="138"/>
    </row>
    <row r="69" ht="8.25" customHeight="1"/>
    <row r="71" ht="14.25" customHeight="1"/>
  </sheetData>
  <mergeCells count="21">
    <mergeCell ref="B35:F35"/>
    <mergeCell ref="A9:F9"/>
    <mergeCell ref="B11:F11"/>
    <mergeCell ref="A16:F16"/>
    <mergeCell ref="B17:F17"/>
    <mergeCell ref="A46:F46"/>
    <mergeCell ref="A47:F47"/>
    <mergeCell ref="A48:F56"/>
    <mergeCell ref="A3:A6"/>
    <mergeCell ref="B3:F3"/>
    <mergeCell ref="B4:F4"/>
    <mergeCell ref="B5:C5"/>
    <mergeCell ref="D5:E5"/>
    <mergeCell ref="F5:F6"/>
    <mergeCell ref="A40:F40"/>
    <mergeCell ref="B41:F41"/>
    <mergeCell ref="A22:F22"/>
    <mergeCell ref="B23:F23"/>
    <mergeCell ref="A28:F28"/>
    <mergeCell ref="B29:F29"/>
    <mergeCell ref="A34:F34"/>
  </mergeCells>
  <phoneticPr fontId="3" type="noConversion"/>
  <pageMargins left="0.7" right="0.7" top="0.75" bottom="0.75" header="0.3" footer="0.3"/>
  <pageSetup scale="90" orientation="portrait" horizontalDpi="1200" verticalDpi="1200" r:id="rId1"/>
  <extLst>
    <ext xmlns:mx="http://schemas.microsoft.com/office/mac/excel/2008/main" uri="http://schemas.microsoft.com/office/mac/excel/2008/main">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tabSelected="1" topLeftCell="A11" workbookViewId="0">
      <selection activeCell="A26" sqref="A26"/>
    </sheetView>
  </sheetViews>
  <sheetFormatPr defaultColWidth="7.7109375" defaultRowHeight="14.25"/>
  <cols>
    <col min="1" max="1" width="30.7109375" style="15" customWidth="1"/>
    <col min="2" max="2" width="10.85546875" style="15" customWidth="1"/>
    <col min="3" max="3" width="10.85546875" style="44" customWidth="1"/>
    <col min="4" max="16384" width="7.7109375" style="15"/>
  </cols>
  <sheetData>
    <row r="1" spans="1:5" ht="20.25" customHeight="1">
      <c r="A1" s="139" t="s">
        <v>125</v>
      </c>
      <c r="B1" s="140"/>
      <c r="C1" s="50"/>
    </row>
    <row r="2" spans="1:5" ht="18">
      <c r="A2" s="24"/>
      <c r="B2" s="25"/>
      <c r="C2" s="51"/>
      <c r="E2" s="16"/>
    </row>
    <row r="3" spans="1:5" ht="28.5" customHeight="1">
      <c r="A3" s="100" t="s">
        <v>48</v>
      </c>
      <c r="B3" s="156" t="s">
        <v>126</v>
      </c>
      <c r="C3" s="157"/>
      <c r="D3" s="17"/>
      <c r="E3" s="16"/>
    </row>
    <row r="4" spans="1:5" ht="14.45" customHeight="1">
      <c r="A4" s="101"/>
      <c r="B4" s="158"/>
      <c r="C4" s="159"/>
      <c r="D4" s="17"/>
    </row>
    <row r="5" spans="1:5" ht="14.45" customHeight="1">
      <c r="A5" s="101"/>
      <c r="B5" s="160"/>
      <c r="C5" s="161"/>
      <c r="D5" s="17"/>
    </row>
    <row r="6" spans="1:5" ht="15">
      <c r="A6" s="102"/>
      <c r="B6" s="32" t="s">
        <v>106</v>
      </c>
      <c r="C6" s="40" t="s">
        <v>0</v>
      </c>
      <c r="D6" s="17"/>
    </row>
    <row r="7" spans="1:5" ht="8.25" customHeight="1">
      <c r="A7" s="96"/>
      <c r="B7" s="97"/>
      <c r="C7" s="97"/>
      <c r="D7" s="17"/>
      <c r="E7" s="18"/>
    </row>
    <row r="8" spans="1:5" ht="15">
      <c r="A8" s="52" t="s">
        <v>53</v>
      </c>
      <c r="B8" s="27">
        <v>100</v>
      </c>
      <c r="C8" s="41">
        <v>1142</v>
      </c>
      <c r="D8" s="17"/>
    </row>
    <row r="9" spans="1:5">
      <c r="A9" s="99"/>
      <c r="B9" s="79"/>
      <c r="C9" s="79"/>
    </row>
    <row r="10" spans="1:5" ht="75">
      <c r="A10" s="53" t="s">
        <v>127</v>
      </c>
      <c r="B10" s="95"/>
      <c r="C10" s="145"/>
    </row>
    <row r="11" spans="1:5" ht="28.5">
      <c r="A11" s="30" t="s">
        <v>130</v>
      </c>
      <c r="B11" s="35">
        <v>27.3</v>
      </c>
      <c r="C11" s="42">
        <v>312</v>
      </c>
    </row>
    <row r="12" spans="1:5" ht="28.5">
      <c r="A12" s="30" t="s">
        <v>131</v>
      </c>
      <c r="B12" s="27">
        <v>38.4</v>
      </c>
      <c r="C12" s="41">
        <v>438</v>
      </c>
    </row>
    <row r="13" spans="1:5">
      <c r="A13" s="30" t="s">
        <v>150</v>
      </c>
      <c r="B13" s="27">
        <v>7.4</v>
      </c>
      <c r="C13" s="41">
        <v>85</v>
      </c>
    </row>
    <row r="14" spans="1:5" ht="28.5">
      <c r="A14" s="30" t="s">
        <v>132</v>
      </c>
      <c r="B14" s="27">
        <v>13.4</v>
      </c>
      <c r="C14" s="41">
        <v>153</v>
      </c>
    </row>
    <row r="15" spans="1:5" ht="28.5">
      <c r="A15" s="30" t="s">
        <v>133</v>
      </c>
      <c r="B15" s="27">
        <v>5.0999999999999996</v>
      </c>
      <c r="C15" s="41">
        <v>58</v>
      </c>
    </row>
    <row r="16" spans="1:5" ht="28.5">
      <c r="A16" s="30" t="s">
        <v>134</v>
      </c>
      <c r="B16" s="27">
        <v>8.1</v>
      </c>
      <c r="C16" s="41">
        <v>92</v>
      </c>
    </row>
    <row r="17" spans="1:5" ht="42.75">
      <c r="A17" s="30" t="s">
        <v>135</v>
      </c>
      <c r="B17" s="27">
        <v>37</v>
      </c>
      <c r="C17" s="41">
        <v>423</v>
      </c>
    </row>
    <row r="18" spans="1:5" ht="42.75">
      <c r="A18" s="30" t="s">
        <v>128</v>
      </c>
      <c r="B18" s="27">
        <v>19.399999999999999</v>
      </c>
      <c r="C18" s="41">
        <v>221</v>
      </c>
    </row>
    <row r="19" spans="1:5">
      <c r="A19" s="30" t="s">
        <v>129</v>
      </c>
      <c r="B19" s="27">
        <v>18</v>
      </c>
      <c r="C19" s="41">
        <v>205</v>
      </c>
    </row>
    <row r="20" spans="1:5" ht="8.25" customHeight="1">
      <c r="A20" s="125"/>
      <c r="B20" s="126"/>
      <c r="C20" s="126"/>
      <c r="D20" s="16"/>
      <c r="E20" s="16"/>
    </row>
    <row r="21" spans="1:5" s="19" customFormat="1" ht="14.25" customHeight="1">
      <c r="A21" s="83" t="s">
        <v>136</v>
      </c>
      <c r="B21" s="84"/>
      <c r="C21" s="85"/>
    </row>
  </sheetData>
  <mergeCells count="8">
    <mergeCell ref="A21:C21"/>
    <mergeCell ref="A1:B1"/>
    <mergeCell ref="A3:A6"/>
    <mergeCell ref="B3:C5"/>
    <mergeCell ref="A7:C7"/>
    <mergeCell ref="A9:C9"/>
    <mergeCell ref="B10:C10"/>
    <mergeCell ref="A20:C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Cover page</vt:lpstr>
      <vt:lpstr>Respondent demographics</vt:lpstr>
      <vt:lpstr>Intro to MySchool 2015</vt:lpstr>
      <vt:lpstr>Overall Experience</vt:lpstr>
      <vt:lpstr>Lottery Results</vt:lpstr>
      <vt:lpstr>Lottery Results (2)</vt:lpstr>
      <vt:lpstr>Lottery Results (3)</vt:lpstr>
      <vt:lpstr>News and Alerts</vt:lpstr>
      <vt:lpstr>Choosing Schools</vt:lpstr>
      <vt:lpstr>Transportation</vt:lpstr>
      <vt:lpstr>'Cover page'!Print_Area</vt:lpstr>
    </vt:vector>
  </TitlesOfParts>
  <Company>Yale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Jasmine Simington</dc:creator>
  <cp:lastModifiedBy>ServUS</cp:lastModifiedBy>
  <cp:lastPrinted>2016-02-24T18:10:30Z</cp:lastPrinted>
  <dcterms:created xsi:type="dcterms:W3CDTF">2016-01-25T18:37:21Z</dcterms:created>
  <dcterms:modified xsi:type="dcterms:W3CDTF">2016-03-11T15:35:31Z</dcterms:modified>
</cp:coreProperties>
</file>